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885" windowWidth="28455" windowHeight="11760"/>
  </bookViews>
  <sheets>
    <sheet name="нояб" sheetId="3" r:id="rId1"/>
  </sheets>
  <definedNames>
    <definedName name="_xlnm._FilterDatabase" localSheetId="0" hidden="1">нояб!$A$13:$E$59</definedName>
    <definedName name="_xlnm.Print_Titles" localSheetId="0">нояб!$13:$13</definedName>
  </definedNames>
  <calcPr calcId="145621"/>
</workbook>
</file>

<file path=xl/calcChain.xml><?xml version="1.0" encoding="utf-8"?>
<calcChain xmlns="http://schemas.openxmlformats.org/spreadsheetml/2006/main">
  <c r="C14" i="3" l="1"/>
  <c r="D57" i="3" l="1"/>
  <c r="D15" i="3" s="1"/>
  <c r="D59" i="3" s="1"/>
  <c r="C16" i="3"/>
  <c r="D16" i="3"/>
  <c r="D25" i="3" l="1"/>
  <c r="D23" i="3"/>
  <c r="D26" i="3"/>
  <c r="C54" i="3"/>
  <c r="C45" i="3"/>
  <c r="C48" i="3"/>
  <c r="C43" i="3"/>
  <c r="C37" i="3"/>
  <c r="C21" i="3"/>
  <c r="C15" i="3" l="1"/>
  <c r="E55" i="3"/>
  <c r="D55" i="3"/>
  <c r="C55" i="3"/>
  <c r="D52" i="3"/>
  <c r="C52" i="3"/>
  <c r="E44" i="3"/>
  <c r="D44" i="3"/>
  <c r="C44" i="3"/>
  <c r="D43" i="3"/>
  <c r="D42" i="3"/>
  <c r="D35" i="3"/>
  <c r="C35" i="3"/>
  <c r="D31" i="3"/>
  <c r="E27" i="3"/>
  <c r="C26" i="3"/>
  <c r="C25" i="3"/>
  <c r="C24" i="3"/>
  <c r="C23" i="3"/>
  <c r="C22" i="3"/>
  <c r="E21" i="3"/>
  <c r="D21" i="3"/>
  <c r="D20" i="3" s="1"/>
  <c r="E20" i="3"/>
  <c r="C20" i="3"/>
  <c r="E17" i="3"/>
  <c r="D17" i="3"/>
  <c r="C17" i="3"/>
  <c r="E16" i="3"/>
  <c r="E15" i="3" s="1"/>
  <c r="E14" i="3"/>
  <c r="D14" i="3"/>
  <c r="C59" i="3" l="1"/>
  <c r="E59" i="3"/>
</calcChain>
</file>

<file path=xl/sharedStrings.xml><?xml version="1.0" encoding="utf-8"?>
<sst xmlns="http://schemas.openxmlformats.org/spreadsheetml/2006/main" count="105" uniqueCount="105">
  <si>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</si>
  <si>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</si>
  <si>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</si>
  <si>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</si>
  <si>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НАЛОГОВЫЕ И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</si>
  <si>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</si>
  <si>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</si>
  <si>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</si>
  <si>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</si>
  <si>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Субсидии бюджетам бюджетной системы Российской Федерации (межбюджетные субсидии)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</si>
  <si>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</si>
  <si>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</si>
  <si>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проведение комплексных кадастровых работ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</si>
  <si>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</si>
  <si>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</si>
  <si>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</si>
  <si>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</si>
  <si>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</si>
  <si>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</si>
  <si>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Прочие межбюджетные трансферты, передаваемые бюджетам городских округов</t>
  </si>
  <si>
    <t>ВСЕГО: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</si>
  <si>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</si>
  <si>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</si>
  <si>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</si>
  <si>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Единая субвенция бюджетам городских округов из бюджета субъекта Российской Федерации</t>
  </si>
  <si>
    <t>2023 год</t>
  </si>
  <si>
    <t>2024 год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</si>
  <si>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</si>
  <si>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</si>
  <si>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</si>
  <si>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Субсидии бюджетам городских округов на поддержку отрасли культуры</t>
  </si>
  <si>
    <t>Межбюджетные трансферты, передаваемые бюджетам городских округов на создание модельных муниципальных библиотек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</si>
  <si>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</si>
  <si>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развития инфраструктуры дорожного хозяйства</t>
  </si>
  <si>
    <t>Прочие безвозмездные поступления от государственных (муниципальных) организаций в бюджеты городских округов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</si>
  <si>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</si>
  <si>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к Бюджету города Вологды на 2023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2024 и 2025 годов</t>
  </si>
  <si>
    <t>2025 год</t>
  </si>
  <si>
    <t>БЕЗВОЗМЕЗДНЫЕ ПОСТУПЛЕНИЯ ОТ ГОСУДАРСТВЕННЫХ (МУНИЦИПАЛЬНЫХ) ОРГАНИЗАЦИЙ</t>
  </si>
  <si>
    <t>ПРОЧИЕ БЕЗВОЗМЕЗДНЫЕ ПОСТУПЛЕНИЯ</t>
  </si>
  <si>
    <t>к решению Вологодской городской Думы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</si>
  <si>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</si>
  <si>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</si>
  <si>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</si>
  <si>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</si>
  <si>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</t>
  </si>
  <si>
    <t>Субсидии бюджетам городских округов на приведение в нормативное состояние автомобильных дорог и искусственных дорожных сооружений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</si>
  <si>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</si>
  <si>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</si>
  <si>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«Приложение № 2</t>
  </si>
  <si>
    <t>».</t>
  </si>
  <si>
    <t>Приложение № 2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</si>
  <si>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</si>
  <si>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</si>
  <si>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</si>
  <si>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</si>
  <si>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Субсидии бюджетам городских округов на обеспечение мероприятий по модернизации систем коммунальной инфраструктуры за счет средств бюджетов</t>
  </si>
  <si>
    <t>Субсидии бюджетам городских округов на софинансирование закупки и монтажа оборудования для создания "умных" спортивных площадок</t>
  </si>
  <si>
    <t xml:space="preserve">000 1 00 00000 00 0000 000 </t>
  </si>
  <si>
    <t xml:space="preserve">000 2 00 00000 00 0000 000 </t>
  </si>
  <si>
    <t xml:space="preserve">000 2 02 00000 00 0000 000 </t>
  </si>
  <si>
    <t>000 2 02 10000 00 0000 150</t>
  </si>
  <si>
    <t>000 2 02 15002 04 0000 150</t>
  </si>
  <si>
    <t>000 2 02 15009 04 0000 150</t>
  </si>
  <si>
    <t>000 2 02 20000 00 0000 150</t>
  </si>
  <si>
    <t>000 2 02 20077 04 0000 150</t>
  </si>
  <si>
    <t>000 2 02 20299 04 0000 150</t>
  </si>
  <si>
    <t>000 2 02 20300 04 0000 150</t>
  </si>
  <si>
    <t>000 2 02 20302 04 0000 150</t>
  </si>
  <si>
    <t>000 2 02 20303 04 0000 150</t>
  </si>
  <si>
    <t>000 2 02 25021 04 0000 150</t>
  </si>
  <si>
    <t>000 2 02 25065 04 0000 150</t>
  </si>
  <si>
    <t>000 2 02 25171 04 0000 150</t>
  </si>
  <si>
    <t>000 2 02 25172 04 0000 150</t>
  </si>
  <si>
    <t>000 2 02 25213 04 0000 150</t>
  </si>
  <si>
    <t>000 2 02 25242 04 0000 150</t>
  </si>
  <si>
    <t>000 2 02 25243 04 0000 150</t>
  </si>
  <si>
    <t>000 2 02 25304 04 0000 150</t>
  </si>
  <si>
    <t>000 2 02 25305 04 0000 150</t>
  </si>
  <si>
    <t>000 2 02 25394 04 0000 150</t>
  </si>
  <si>
    <t>000 2 02 25418 04 0000 150</t>
  </si>
  <si>
    <t>000 2 02 25497 04 0000 150</t>
  </si>
  <si>
    <t>000 2 02 25511 04 0000 150</t>
  </si>
  <si>
    <t>000 2 02 25519 04 0000 150</t>
  </si>
  <si>
    <t>000 2 02 25555 04 0000 150</t>
  </si>
  <si>
    <t>000 2 02 25753 04 0000 150</t>
  </si>
  <si>
    <t>000 2 02 27389 04 0000 150</t>
  </si>
  <si>
    <t>000 2 02 29999 04 0000 150</t>
  </si>
  <si>
    <t>000 2 02 30000 00 0000 150</t>
  </si>
  <si>
    <t xml:space="preserve"> 000 2 02 30024 04 0000 150</t>
  </si>
  <si>
    <t>000 2 02 35120 04 0000 150</t>
  </si>
  <si>
    <t>000 2 02 35134 04 0000 150</t>
  </si>
  <si>
    <t>000 2 02 35176 04 0000 150</t>
  </si>
  <si>
    <t>000 2 02 35179 04 0000 150</t>
  </si>
  <si>
    <t>000 2 02 35303 04 0000 150</t>
  </si>
  <si>
    <t>000 2 02 36900 04 0000 150</t>
  </si>
  <si>
    <t>000 2 02 40000 00 0000 150</t>
  </si>
  <si>
    <t>000 2 02 45454 04 0000 150</t>
  </si>
  <si>
    <t>000 2 02 49999 04 0000 150</t>
  </si>
  <si>
    <t>000 2 03 00000 00 0000 000</t>
  </si>
  <si>
    <t>000 2 03 04099 04 0000 150</t>
  </si>
  <si>
    <t>000 2 07 00000 00 0000 000</t>
  </si>
  <si>
    <t>000 2 07 04020 04 0000 150</t>
  </si>
  <si>
    <t>от 22 ноября 2023 года № 1057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</si>
  <si>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2023 ГОД И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</si>
</sst>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left"/>
    </xf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/>
    <xf numFmtId="164" fontId="0" fillId="0" borderId="0" xfId="0" applyNumberFormat="1" applyFill="1"/>
    <xf numFmtId="0" fontId="1" fillId="0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164" fontId="1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zoomScale="70" zoomScaleNormal="70" workbookViewId="0">
      <selection activeCell="G9" sqref="G9"/>
    </sheetView>
  </sheetViews>
  <sheetFormatPr defaultRowHeight="15.75" x14ac:dyDescent="0.25"/>
  <cols>
    <col min="1" max="1" width="31" style="12" customWidth="1"/>
    <col min="2" max="2" width="44.42578125" style="15" customWidth="1"/>
    <col min="3" max="3" width="18.7109375" style="12" customWidth="1"/>
    <col min="4" max="4" width="18.5703125" style="12" customWidth="1"/>
    <col min="5" max="5" width="19.140625" style="12" customWidth="1"/>
    <col min="6" max="6" width="9.140625" style="12"/>
    <col min="7" max="7" width="22.5703125" style="17" customWidth="1"/>
    <col min="8" max="8" width="24.140625" style="17" customWidth="1"/>
    <col min="9" max="9" width="28.140625" style="12" customWidth="1"/>
    <col min="10" max="11" width="9.140625" style="12"/>
    <col min="12" max="14" width="13.140625" style="12" bestFit="1" customWidth="1"/>
    <col min="15" max="16384" width="9.140625" style="12"/>
  </cols>
  <sheetData>
    <row r="1" spans="1:14" x14ac:dyDescent="0.25">
      <c r="A1" s="28" t="s">
        <v>51</v>
      </c>
      <c r="B1" s="28"/>
      <c r="C1" s="28"/>
      <c r="D1" s="28"/>
      <c r="E1" s="28"/>
    </row>
    <row r="2" spans="1:14" x14ac:dyDescent="0.25">
      <c r="A2" s="28" t="s">
        <v>40</v>
      </c>
      <c r="B2" s="28"/>
      <c r="C2" s="28"/>
      <c r="D2" s="28"/>
      <c r="E2" s="28"/>
    </row>
    <row r="3" spans="1:14" x14ac:dyDescent="0.25">
      <c r="A3" s="28" t="s">
        <v>103</v>
      </c>
      <c r="B3" s="28"/>
      <c r="C3" s="28"/>
      <c r="D3" s="28"/>
      <c r="E3" s="28"/>
    </row>
    <row r="4" spans="1:14" x14ac:dyDescent="0.25">
      <c r="A4" s="1"/>
      <c r="B4" s="29" t="s">
        <v>49</v>
      </c>
      <c r="C4" s="29"/>
      <c r="D4" s="29"/>
      <c r="E4" s="29"/>
    </row>
    <row r="5" spans="1:14" ht="32.25" customHeight="1" x14ac:dyDescent="0.25">
      <c r="A5" s="1"/>
      <c r="B5" s="29" t="s">
        <v>36</v>
      </c>
      <c r="C5" s="29"/>
      <c r="D5" s="29"/>
      <c r="E5" s="29"/>
    </row>
    <row r="6" spans="1:14" x14ac:dyDescent="0.25">
      <c r="A6" s="1"/>
      <c r="B6" s="29"/>
      <c r="C6" s="29"/>
      <c r="D6" s="2"/>
      <c r="E6" s="2"/>
    </row>
    <row r="7" spans="1:14" ht="17.25" customHeight="1" x14ac:dyDescent="0.25">
      <c r="A7" s="23" t="s">
        <v>104</v>
      </c>
      <c r="B7" s="23"/>
      <c r="C7" s="23"/>
      <c r="D7" s="23"/>
      <c r="E7" s="23"/>
    </row>
    <row r="8" spans="1:14" ht="18.75" customHeight="1" x14ac:dyDescent="0.25">
      <c r="A8" s="23"/>
      <c r="B8" s="23"/>
      <c r="C8" s="23"/>
      <c r="D8" s="23"/>
      <c r="E8" s="23"/>
    </row>
    <row r="9" spans="1:14" ht="24" customHeight="1" x14ac:dyDescent="0.25">
      <c r="A9" s="23"/>
      <c r="B9" s="23"/>
      <c r="C9" s="23"/>
      <c r="D9" s="23"/>
      <c r="E9" s="23"/>
    </row>
    <row r="10" spans="1:14" x14ac:dyDescent="0.25">
      <c r="A10" s="1"/>
      <c r="B10" s="3"/>
      <c r="C10" s="1"/>
      <c r="D10" s="4"/>
      <c r="E10" s="5" t="s">
        <v>0</v>
      </c>
    </row>
    <row r="11" spans="1:14" ht="27.75" customHeight="1" x14ac:dyDescent="0.25">
      <c r="A11" s="24" t="s">
        <v>1</v>
      </c>
      <c r="B11" s="25" t="s">
        <v>2</v>
      </c>
      <c r="C11" s="27" t="s">
        <v>3</v>
      </c>
      <c r="D11" s="27"/>
      <c r="E11" s="27"/>
    </row>
    <row r="12" spans="1:14" ht="33" customHeight="1" x14ac:dyDescent="0.25">
      <c r="A12" s="24"/>
      <c r="B12" s="26"/>
      <c r="C12" s="6" t="s">
        <v>25</v>
      </c>
      <c r="D12" s="6" t="s">
        <v>26</v>
      </c>
      <c r="E12" s="6" t="s">
        <v>37</v>
      </c>
    </row>
    <row r="13" spans="1:14" x14ac:dyDescent="0.25">
      <c r="A13" s="7">
        <v>1</v>
      </c>
      <c r="B13" s="11">
        <v>2</v>
      </c>
      <c r="C13" s="9">
        <v>3</v>
      </c>
      <c r="D13" s="7">
        <v>3.71428571428571</v>
      </c>
      <c r="E13" s="9">
        <v>5</v>
      </c>
    </row>
    <row r="14" spans="1:14" ht="31.5" x14ac:dyDescent="0.25">
      <c r="A14" s="19" t="s">
        <v>58</v>
      </c>
      <c r="B14" s="13" t="s">
        <v>4</v>
      </c>
      <c r="C14" s="16">
        <f>4483267.3+5023.2+1985.8+3221+965-535.8-582.4+4609.292+12021+65124.6+125700</f>
        <v>4700798.9919999996</v>
      </c>
      <c r="D14" s="21">
        <f>4696550.5+2902.9-535.8-582.4</f>
        <v>4698335.2</v>
      </c>
      <c r="E14" s="21">
        <f>4862650.8+3237.4-535.8-582.4</f>
        <v>4864770</v>
      </c>
    </row>
    <row r="15" spans="1:14" x14ac:dyDescent="0.25">
      <c r="A15" s="19" t="s">
        <v>59</v>
      </c>
      <c r="B15" s="13" t="s">
        <v>5</v>
      </c>
      <c r="C15" s="16">
        <f>C16+C55+C57</f>
        <v>13074352.35079</v>
      </c>
      <c r="D15" s="16">
        <f>D16+D55+D57</f>
        <v>11483909.681470001</v>
      </c>
      <c r="E15" s="16">
        <f>E16+E55+E57</f>
        <v>9802051.08605</v>
      </c>
    </row>
    <row r="16" spans="1:14" ht="47.25" x14ac:dyDescent="0.25">
      <c r="A16" s="19" t="s">
        <v>60</v>
      </c>
      <c r="B16" s="13" t="s">
        <v>6</v>
      </c>
      <c r="C16" s="16">
        <f>C17+C20+C44+C52</f>
        <v>13073942.35079</v>
      </c>
      <c r="D16" s="16">
        <f>D17+D20+D44+D52</f>
        <v>11470612.871470001</v>
      </c>
      <c r="E16" s="16">
        <f>E17+E20+E44+E52</f>
        <v>9801641.08605</v>
      </c>
      <c r="I16" s="17"/>
      <c r="L16" s="17"/>
      <c r="M16" s="17"/>
      <c r="N16" s="17"/>
    </row>
    <row r="17" spans="1:14" ht="31.5" x14ac:dyDescent="0.25">
      <c r="A17" s="19" t="s">
        <v>61</v>
      </c>
      <c r="B17" s="13" t="s">
        <v>7</v>
      </c>
      <c r="C17" s="16">
        <f>C19+C18</f>
        <v>850864.2</v>
      </c>
      <c r="D17" s="16">
        <f t="shared" ref="D17:E17" si="0">D19+D18</f>
        <v>888592.8</v>
      </c>
      <c r="E17" s="16">
        <f t="shared" si="0"/>
        <v>928451.4</v>
      </c>
      <c r="I17" s="17"/>
    </row>
    <row r="18" spans="1:14" ht="47.25" x14ac:dyDescent="0.25">
      <c r="A18" s="19" t="s">
        <v>62</v>
      </c>
      <c r="B18" s="13" t="s">
        <v>54</v>
      </c>
      <c r="C18" s="16">
        <v>1031.5</v>
      </c>
      <c r="D18" s="16"/>
      <c r="E18" s="16"/>
      <c r="I18" s="17"/>
    </row>
    <row r="19" spans="1:14" ht="78.75" x14ac:dyDescent="0.25">
      <c r="A19" s="19" t="s">
        <v>63</v>
      </c>
      <c r="B19" s="13" t="s">
        <v>8</v>
      </c>
      <c r="C19" s="16">
        <v>849832.7</v>
      </c>
      <c r="D19" s="16">
        <v>888592.8</v>
      </c>
      <c r="E19" s="16">
        <v>928451.4</v>
      </c>
      <c r="L19" s="17"/>
      <c r="M19" s="17"/>
      <c r="N19" s="17"/>
    </row>
    <row r="20" spans="1:14" ht="47.25" x14ac:dyDescent="0.25">
      <c r="A20" s="19" t="s">
        <v>64</v>
      </c>
      <c r="B20" s="13" t="s">
        <v>9</v>
      </c>
      <c r="C20" s="16">
        <f>SUM(C21:C43)</f>
        <v>7016419.0103700003</v>
      </c>
      <c r="D20" s="16">
        <f>SUM(D21:D43)</f>
        <v>4836076.8322900003</v>
      </c>
      <c r="E20" s="16">
        <f>SUM(E21:E43)</f>
        <v>3462450.8448700001</v>
      </c>
    </row>
    <row r="21" spans="1:14" ht="47.25" x14ac:dyDescent="0.25">
      <c r="A21" s="19" t="s">
        <v>65</v>
      </c>
      <c r="B21" s="13" t="s">
        <v>27</v>
      </c>
      <c r="C21" s="16">
        <f>2498938.74824+135382.92588-1154278.07412+509.7</f>
        <v>1480553.3</v>
      </c>
      <c r="D21" s="16">
        <f>106870.99-87211.19</f>
        <v>19659.800000000003</v>
      </c>
      <c r="E21" s="16">
        <f>2313758.11-222650</f>
        <v>2091108.1099999999</v>
      </c>
      <c r="I21" s="17"/>
    </row>
    <row r="22" spans="1:14" ht="141.75" x14ac:dyDescent="0.25">
      <c r="A22" s="19" t="s">
        <v>66</v>
      </c>
      <c r="B22" s="13" t="s">
        <v>41</v>
      </c>
      <c r="C22" s="16">
        <f>25539.19295+29147.8355</f>
        <v>54687.028449999998</v>
      </c>
      <c r="D22" s="22"/>
      <c r="E22" s="16"/>
    </row>
    <row r="23" spans="1:14" ht="96.75" customHeight="1" x14ac:dyDescent="0.25">
      <c r="A23" s="19" t="s">
        <v>67</v>
      </c>
      <c r="B23" s="13" t="s">
        <v>55</v>
      </c>
      <c r="C23" s="16">
        <f>38761+9544</f>
        <v>48305</v>
      </c>
      <c r="D23" s="16">
        <f>136302-25739</f>
        <v>110563</v>
      </c>
      <c r="E23" s="16"/>
    </row>
    <row r="24" spans="1:14" ht="126" x14ac:dyDescent="0.25">
      <c r="A24" s="19" t="s">
        <v>68</v>
      </c>
      <c r="B24" s="13" t="s">
        <v>10</v>
      </c>
      <c r="C24" s="16">
        <f>46268.40793+9308.35197</f>
        <v>55576.759900000005</v>
      </c>
      <c r="D24" s="22"/>
      <c r="E24" s="16"/>
    </row>
    <row r="25" spans="1:14" ht="63" x14ac:dyDescent="0.25">
      <c r="A25" s="19" t="s">
        <v>69</v>
      </c>
      <c r="B25" s="13" t="s">
        <v>56</v>
      </c>
      <c r="C25" s="16">
        <f>19622+4831</f>
        <v>24453</v>
      </c>
      <c r="D25" s="16">
        <f>69000-13030</f>
        <v>55970</v>
      </c>
      <c r="E25" s="16"/>
    </row>
    <row r="26" spans="1:14" ht="78.75" x14ac:dyDescent="0.25">
      <c r="A26" s="19" t="s">
        <v>70</v>
      </c>
      <c r="B26" s="13" t="s">
        <v>21</v>
      </c>
      <c r="C26" s="16">
        <f>234217-23456.45+2416.701</f>
        <v>213177.25099999999</v>
      </c>
      <c r="D26" s="16">
        <f>198961.0375+77775.1-7527.70033+76829.63724</f>
        <v>346038.07441</v>
      </c>
      <c r="E26" s="16"/>
    </row>
    <row r="27" spans="1:14" ht="78.75" x14ac:dyDescent="0.25">
      <c r="A27" s="19" t="s">
        <v>71</v>
      </c>
      <c r="B27" s="13" t="s">
        <v>28</v>
      </c>
      <c r="C27" s="16">
        <v>119567.46</v>
      </c>
      <c r="D27" s="16">
        <v>94674.6</v>
      </c>
      <c r="E27" s="16">
        <f>5802.9+154.7</f>
        <v>5957.5999999999995</v>
      </c>
    </row>
    <row r="28" spans="1:14" ht="141.75" x14ac:dyDescent="0.25">
      <c r="A28" s="19" t="s">
        <v>72</v>
      </c>
      <c r="B28" s="13" t="s">
        <v>42</v>
      </c>
      <c r="C28" s="16">
        <v>400.14</v>
      </c>
      <c r="D28" s="16">
        <v>6140.6106900000004</v>
      </c>
      <c r="E28" s="16"/>
    </row>
    <row r="29" spans="1:14" ht="141.75" x14ac:dyDescent="0.25">
      <c r="A29" s="19" t="s">
        <v>73</v>
      </c>
      <c r="B29" s="13" t="s">
        <v>43</v>
      </c>
      <c r="C29" s="16">
        <v>21357.083300000002</v>
      </c>
      <c r="D29" s="16">
        <v>42240.625</v>
      </c>
      <c r="E29" s="16"/>
    </row>
    <row r="30" spans="1:14" ht="94.5" x14ac:dyDescent="0.25">
      <c r="A30" s="19" t="s">
        <v>74</v>
      </c>
      <c r="B30" s="13" t="s">
        <v>44</v>
      </c>
      <c r="C30" s="16">
        <v>6393.7449000000006</v>
      </c>
      <c r="D30" s="16"/>
      <c r="E30" s="16"/>
    </row>
    <row r="31" spans="1:14" ht="78.75" x14ac:dyDescent="0.25">
      <c r="A31" s="19" t="s">
        <v>75</v>
      </c>
      <c r="B31" s="13" t="s">
        <v>45</v>
      </c>
      <c r="C31" s="16">
        <v>649350.65</v>
      </c>
      <c r="D31" s="16">
        <f>246050+234744</f>
        <v>480794</v>
      </c>
      <c r="E31" s="16"/>
    </row>
    <row r="32" spans="1:14" ht="63" x14ac:dyDescent="0.25">
      <c r="A32" s="19" t="s">
        <v>76</v>
      </c>
      <c r="B32" s="13" t="s">
        <v>22</v>
      </c>
      <c r="C32" s="16"/>
      <c r="D32" s="16">
        <v>16612.8</v>
      </c>
      <c r="E32" s="16"/>
    </row>
    <row r="33" spans="1:5" ht="94.5" x14ac:dyDescent="0.25">
      <c r="A33" s="19" t="s">
        <v>77</v>
      </c>
      <c r="B33" s="13" t="s">
        <v>23</v>
      </c>
      <c r="C33" s="16">
        <v>243004.69899999999</v>
      </c>
      <c r="D33" s="16">
        <v>243004.69899999999</v>
      </c>
      <c r="E33" s="16">
        <v>240567.48</v>
      </c>
    </row>
    <row r="34" spans="1:5" ht="78.75" x14ac:dyDescent="0.25">
      <c r="A34" s="19" t="s">
        <v>78</v>
      </c>
      <c r="B34" s="13" t="s">
        <v>32</v>
      </c>
      <c r="C34" s="16">
        <v>6896.5739000000003</v>
      </c>
      <c r="D34" s="16">
        <v>61539.105000000003</v>
      </c>
      <c r="E34" s="16"/>
    </row>
    <row r="35" spans="1:5" ht="63" x14ac:dyDescent="0.25">
      <c r="A35" s="19" t="s">
        <v>79</v>
      </c>
      <c r="B35" s="13" t="s">
        <v>46</v>
      </c>
      <c r="C35" s="16">
        <f>441120.9-62500-61912.85054</f>
        <v>316708.04946000001</v>
      </c>
      <c r="D35" s="16">
        <f>755208.332-106250.89744</f>
        <v>648957.43456000008</v>
      </c>
      <c r="E35" s="16"/>
    </row>
    <row r="36" spans="1:5" ht="126" x14ac:dyDescent="0.25">
      <c r="A36" s="19" t="s">
        <v>80</v>
      </c>
      <c r="B36" s="13" t="s">
        <v>29</v>
      </c>
      <c r="C36" s="16">
        <v>43096.105000000003</v>
      </c>
      <c r="D36" s="16">
        <v>28728.91</v>
      </c>
      <c r="E36" s="16">
        <v>25288.928</v>
      </c>
    </row>
    <row r="37" spans="1:5" ht="47.25" x14ac:dyDescent="0.25">
      <c r="A37" s="19" t="s">
        <v>81</v>
      </c>
      <c r="B37" s="13" t="s">
        <v>11</v>
      </c>
      <c r="C37" s="16">
        <f>8191.25045-1632.79613+451.18293+2.90305</f>
        <v>7012.5402999999997</v>
      </c>
      <c r="D37" s="16">
        <v>7611.2264800000003</v>
      </c>
      <c r="E37" s="16">
        <v>7422.5268699999997</v>
      </c>
    </row>
    <row r="38" spans="1:5" ht="47.25" x14ac:dyDescent="0.25">
      <c r="A38" s="19" t="s">
        <v>82</v>
      </c>
      <c r="B38" s="13" t="s">
        <v>12</v>
      </c>
      <c r="C38" s="16">
        <v>2430</v>
      </c>
      <c r="D38" s="16">
        <v>3201.1</v>
      </c>
      <c r="E38" s="16">
        <v>37575.599999999999</v>
      </c>
    </row>
    <row r="39" spans="1:5" ht="31.5" x14ac:dyDescent="0.25">
      <c r="A39" s="19" t="s">
        <v>83</v>
      </c>
      <c r="B39" s="13" t="s">
        <v>30</v>
      </c>
      <c r="C39" s="16">
        <v>4148.23333</v>
      </c>
      <c r="D39" s="16"/>
      <c r="E39" s="16"/>
    </row>
    <row r="40" spans="1:5" ht="47.25" x14ac:dyDescent="0.25">
      <c r="A40" s="19" t="s">
        <v>84</v>
      </c>
      <c r="B40" s="13" t="s">
        <v>13</v>
      </c>
      <c r="C40" s="16">
        <v>205204.78062000001</v>
      </c>
      <c r="D40" s="16">
        <v>219886.34970999998</v>
      </c>
      <c r="E40" s="16"/>
    </row>
    <row r="41" spans="1:5" ht="63" x14ac:dyDescent="0.25">
      <c r="A41" s="19" t="s">
        <v>85</v>
      </c>
      <c r="B41" s="13" t="s">
        <v>57</v>
      </c>
      <c r="C41" s="16">
        <v>3376.4936000000002</v>
      </c>
      <c r="D41" s="16"/>
      <c r="E41" s="16"/>
    </row>
    <row r="42" spans="1:5" ht="94.5" x14ac:dyDescent="0.25">
      <c r="A42" s="19" t="s">
        <v>86</v>
      </c>
      <c r="B42" s="13" t="s">
        <v>33</v>
      </c>
      <c r="C42" s="16">
        <v>1381953.7</v>
      </c>
      <c r="D42" s="16">
        <f>1331238.5-53249.5</f>
        <v>1277989</v>
      </c>
      <c r="E42" s="16">
        <v>338101</v>
      </c>
    </row>
    <row r="43" spans="1:5" ht="31.5" x14ac:dyDescent="0.25">
      <c r="A43" s="19" t="s">
        <v>87</v>
      </c>
      <c r="B43" s="13" t="s">
        <v>14</v>
      </c>
      <c r="C43" s="16">
        <f>1763008.01259+22446.0225+69.11781+58383-38761-19622+169892.5+39201.92054-700-3767.4+140329.9-1713.65583</f>
        <v>2128766.4176099999</v>
      </c>
      <c r="D43" s="16">
        <f>1066214.6+205302-136302-69000+106250.89744</f>
        <v>1172465.4974400001</v>
      </c>
      <c r="E43" s="16">
        <v>716429.6</v>
      </c>
    </row>
    <row r="44" spans="1:5" ht="31.5" x14ac:dyDescent="0.25">
      <c r="A44" s="19" t="s">
        <v>88</v>
      </c>
      <c r="B44" s="13" t="s">
        <v>15</v>
      </c>
      <c r="C44" s="16">
        <f>SUM(C45:C51)</f>
        <v>4838708.8604199998</v>
      </c>
      <c r="D44" s="16">
        <f>SUM(D45:D51)</f>
        <v>5144677.2391799996</v>
      </c>
      <c r="E44" s="16">
        <f>SUM(E45:E51)</f>
        <v>5410738.8411800005</v>
      </c>
    </row>
    <row r="45" spans="1:5" ht="63" x14ac:dyDescent="0.25">
      <c r="A45" s="19" t="s">
        <v>89</v>
      </c>
      <c r="B45" s="13" t="s">
        <v>16</v>
      </c>
      <c r="C45" s="16">
        <f>4631373.44532-7.449+6902.3-3.531-2056.6</f>
        <v>4636208.1653199997</v>
      </c>
      <c r="D45" s="16">
        <v>4940623.0735799996</v>
      </c>
      <c r="E45" s="16">
        <v>5206483.97358</v>
      </c>
    </row>
    <row r="46" spans="1:5" ht="94.5" x14ac:dyDescent="0.25">
      <c r="A46" s="19" t="s">
        <v>90</v>
      </c>
      <c r="B46" s="13" t="s">
        <v>17</v>
      </c>
      <c r="C46" s="16">
        <v>9.7140000000000004</v>
      </c>
      <c r="D46" s="16">
        <v>10.343999999999999</v>
      </c>
      <c r="E46" s="16">
        <v>9.3460000000000001</v>
      </c>
    </row>
    <row r="47" spans="1:5" ht="173.25" x14ac:dyDescent="0.25">
      <c r="A47" s="19" t="s">
        <v>91</v>
      </c>
      <c r="B47" s="13" t="s">
        <v>52</v>
      </c>
      <c r="C47" s="16"/>
      <c r="D47" s="16">
        <v>2544</v>
      </c>
      <c r="E47" s="16">
        <v>2648.3</v>
      </c>
    </row>
    <row r="48" spans="1:5" ht="110.25" x14ac:dyDescent="0.25">
      <c r="A48" s="19" t="s">
        <v>92</v>
      </c>
      <c r="B48" s="13" t="s">
        <v>53</v>
      </c>
      <c r="C48" s="16">
        <f>4113.9+234.522</f>
        <v>4348.4219999999996</v>
      </c>
      <c r="D48" s="16">
        <v>3913.5</v>
      </c>
      <c r="E48" s="16">
        <v>4010.9</v>
      </c>
    </row>
    <row r="49" spans="1:5" ht="110.25" x14ac:dyDescent="0.25">
      <c r="A49" s="19" t="s">
        <v>93</v>
      </c>
      <c r="B49" s="13" t="s">
        <v>47</v>
      </c>
      <c r="C49" s="16">
        <v>21127.759100000003</v>
      </c>
      <c r="D49" s="16">
        <v>20044.321600000003</v>
      </c>
      <c r="E49" s="16">
        <v>20044.321600000003</v>
      </c>
    </row>
    <row r="50" spans="1:5" ht="173.25" x14ac:dyDescent="0.25">
      <c r="A50" s="19" t="s">
        <v>94</v>
      </c>
      <c r="B50" s="13" t="s">
        <v>48</v>
      </c>
      <c r="C50" s="16">
        <v>150927.79999999999</v>
      </c>
      <c r="D50" s="16">
        <v>151458.6</v>
      </c>
      <c r="E50" s="16">
        <v>151458.6</v>
      </c>
    </row>
    <row r="51" spans="1:5" ht="47.25" x14ac:dyDescent="0.25">
      <c r="A51" s="19" t="s">
        <v>95</v>
      </c>
      <c r="B51" s="13" t="s">
        <v>24</v>
      </c>
      <c r="C51" s="16">
        <v>26087</v>
      </c>
      <c r="D51" s="16">
        <v>26083.4</v>
      </c>
      <c r="E51" s="16">
        <v>26083.4</v>
      </c>
    </row>
    <row r="52" spans="1:5" x14ac:dyDescent="0.25">
      <c r="A52" s="19" t="s">
        <v>96</v>
      </c>
      <c r="B52" s="8" t="s">
        <v>18</v>
      </c>
      <c r="C52" s="16">
        <f>SUM(C53:C54)</f>
        <v>367950.27999999997</v>
      </c>
      <c r="D52" s="16">
        <f>SUM(D53:D54)</f>
        <v>601266</v>
      </c>
      <c r="E52" s="16"/>
    </row>
    <row r="53" spans="1:5" ht="57" customHeight="1" x14ac:dyDescent="0.25">
      <c r="A53" s="19" t="s">
        <v>97</v>
      </c>
      <c r="B53" s="8" t="s">
        <v>31</v>
      </c>
      <c r="C53" s="16">
        <v>5000</v>
      </c>
      <c r="D53" s="16"/>
      <c r="E53" s="16"/>
    </row>
    <row r="54" spans="1:5" ht="47.25" x14ac:dyDescent="0.25">
      <c r="A54" s="19" t="s">
        <v>98</v>
      </c>
      <c r="B54" s="13" t="s">
        <v>19</v>
      </c>
      <c r="C54" s="16">
        <f>346200+14269.3+2180.98+300</f>
        <v>362950.27999999997</v>
      </c>
      <c r="D54" s="16">
        <v>601266</v>
      </c>
      <c r="E54" s="16"/>
    </row>
    <row r="55" spans="1:5" ht="47.25" x14ac:dyDescent="0.25">
      <c r="A55" s="19" t="s">
        <v>99</v>
      </c>
      <c r="B55" s="13" t="s">
        <v>38</v>
      </c>
      <c r="C55" s="16">
        <f>SUM(C56)</f>
        <v>410</v>
      </c>
      <c r="D55" s="16">
        <f>SUM(D56)</f>
        <v>410</v>
      </c>
      <c r="E55" s="16">
        <f t="shared" ref="E55" si="1">SUM(E56)</f>
        <v>410</v>
      </c>
    </row>
    <row r="56" spans="1:5" ht="63" x14ac:dyDescent="0.25">
      <c r="A56" s="19" t="s">
        <v>100</v>
      </c>
      <c r="B56" s="13" t="s">
        <v>34</v>
      </c>
      <c r="C56" s="16">
        <v>410</v>
      </c>
      <c r="D56" s="16">
        <v>410</v>
      </c>
      <c r="E56" s="16">
        <v>410</v>
      </c>
    </row>
    <row r="57" spans="1:5" ht="31.5" x14ac:dyDescent="0.25">
      <c r="A57" s="19" t="s">
        <v>101</v>
      </c>
      <c r="B57" s="13" t="s">
        <v>39</v>
      </c>
      <c r="C57" s="16"/>
      <c r="D57" s="16">
        <f>D58</f>
        <v>12886.81</v>
      </c>
      <c r="E57" s="16"/>
    </row>
    <row r="58" spans="1:5" ht="63" x14ac:dyDescent="0.25">
      <c r="A58" s="19" t="s">
        <v>102</v>
      </c>
      <c r="B58" s="13" t="s">
        <v>35</v>
      </c>
      <c r="C58" s="16"/>
      <c r="D58" s="16">
        <v>12886.81</v>
      </c>
      <c r="E58" s="16"/>
    </row>
    <row r="59" spans="1:5" x14ac:dyDescent="0.25">
      <c r="A59" s="10" t="s">
        <v>20</v>
      </c>
      <c r="B59" s="13"/>
      <c r="C59" s="16">
        <f>C14+C15</f>
        <v>17775151.34279</v>
      </c>
      <c r="D59" s="16">
        <f>D14+D15</f>
        <v>16182244.881470002</v>
      </c>
      <c r="E59" s="16">
        <f>E14+E15</f>
        <v>14666821.08605</v>
      </c>
    </row>
    <row r="60" spans="1:5" x14ac:dyDescent="0.25">
      <c r="E60" s="14" t="s">
        <v>50</v>
      </c>
    </row>
    <row r="62" spans="1:5" x14ac:dyDescent="0.25">
      <c r="C62" s="20"/>
      <c r="D62" s="20"/>
      <c r="E62" s="20"/>
    </row>
    <row r="63" spans="1:5" x14ac:dyDescent="0.25">
      <c r="C63" s="18"/>
      <c r="D63" s="18"/>
      <c r="E63" s="18"/>
    </row>
    <row r="64" spans="1:5" x14ac:dyDescent="0.25">
      <c r="C64" s="18"/>
      <c r="D64" s="18"/>
      <c r="E64" s="18"/>
    </row>
    <row r="65" spans="3:5" x14ac:dyDescent="0.25">
      <c r="C65" s="17"/>
      <c r="D65" s="17"/>
      <c r="E65" s="17"/>
    </row>
    <row r="66" spans="3:5" x14ac:dyDescent="0.25">
      <c r="C66" s="17"/>
      <c r="D66" s="17"/>
      <c r="E66" s="17"/>
    </row>
    <row r="68" spans="3:5" x14ac:dyDescent="0.25">
      <c r="C68" s="17"/>
      <c r="D68" s="17"/>
      <c r="E68" s="17"/>
    </row>
    <row r="69" spans="3:5" x14ac:dyDescent="0.25">
      <c r="C69" s="17"/>
      <c r="D69" s="17"/>
      <c r="E69" s="17"/>
    </row>
    <row r="70" spans="3:5" x14ac:dyDescent="0.25">
      <c r="C70" s="17"/>
      <c r="D70" s="17"/>
      <c r="E70" s="17"/>
    </row>
    <row r="71" spans="3:5" x14ac:dyDescent="0.25">
      <c r="C71" s="17"/>
      <c r="D71" s="17"/>
      <c r="E71" s="17"/>
    </row>
    <row r="72" spans="3:5" x14ac:dyDescent="0.25">
      <c r="C72" s="17"/>
      <c r="D72" s="17"/>
      <c r="E72" s="17"/>
    </row>
    <row r="73" spans="3:5" x14ac:dyDescent="0.25">
      <c r="C73" s="17"/>
      <c r="D73" s="17"/>
      <c r="E73" s="17"/>
    </row>
    <row r="74" spans="3:5" x14ac:dyDescent="0.25">
      <c r="C74" s="17"/>
      <c r="D74" s="17"/>
      <c r="E74" s="17"/>
    </row>
  </sheetData>
  <mergeCells count="10">
    <mergeCell ref="A7:E9"/>
    <mergeCell ref="A11:A12"/>
    <mergeCell ref="B11:B12"/>
    <mergeCell ref="C11:E11"/>
    <mergeCell ref="A1:E1"/>
    <mergeCell ref="A2:E2"/>
    <mergeCell ref="A3:E3"/>
    <mergeCell ref="B4:E4"/>
    <mergeCell ref="B5:E5"/>
    <mergeCell ref="B6:C6"/>
  </mergeCells>
  <pageMargins left="1.1811023622047245" right="0.39370078740157483" top="0.78740157480314965" bottom="0.78740157480314965" header="0" footer="0"/>
  <pageSetup paperSize="9" scale="64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</vt:lpstr>
      <vt:lpstr>нояб!Заголовки_для_печати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Тихомирова Татьяна Борисовна</cp:lastModifiedBy>
  <cp:lastPrinted>2023-11-21T07:42:06Z</cp:lastPrinted>
  <dcterms:created xsi:type="dcterms:W3CDTF">2019-11-07T11:55:09Z</dcterms:created>
  <dcterms:modified xsi:type="dcterms:W3CDTF">2023-11-21T07:43:12Z</dcterms:modified>
</cp:coreProperties>
</file>