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65" windowWidth="28455" windowHeight="11880"/>
  </bookViews>
  <sheets>
    <sheet name="лист 1" sheetId="1" r:id="rId1"/>
  </sheets>
  <definedNames>
    <definedName name="_xlnm.Print_Titles" localSheetId="0">'лист 1'!$13:$13</definedName>
  </definedNames>
  <calcPr calcId="145621" refMode="R1C1"/>
</workbook>
</file>

<file path=xl/calcChain.xml><?xml version="1.0" encoding="utf-8"?>
<calcChain xmlns="http://schemas.openxmlformats.org/spreadsheetml/2006/main">
  <c r="C14" i="1" l="1"/>
  <c r="E42" i="1" l="1"/>
  <c r="D42" i="1"/>
  <c r="C42" i="1"/>
  <c r="C17" i="1" l="1"/>
  <c r="C44" i="1" l="1"/>
  <c r="E23" i="1"/>
  <c r="D23" i="1"/>
  <c r="C23" i="1"/>
  <c r="E22" i="1"/>
  <c r="D22" i="1"/>
  <c r="C22" i="1"/>
  <c r="D41" i="1"/>
  <c r="C41" i="1"/>
  <c r="C38" i="1"/>
  <c r="C37" i="1"/>
  <c r="C21" i="1"/>
  <c r="C40" i="1"/>
  <c r="C39" i="1"/>
  <c r="E30" i="1"/>
  <c r="D30" i="1"/>
  <c r="E26" i="1" l="1"/>
  <c r="C56" i="1" l="1"/>
  <c r="D56" i="1"/>
  <c r="E56" i="1"/>
  <c r="C48" i="1" l="1"/>
  <c r="C47" i="1"/>
  <c r="C53" i="1" l="1"/>
  <c r="C34" i="1" l="1"/>
  <c r="D21" i="1" l="1"/>
  <c r="C43" i="1" l="1"/>
  <c r="E21" i="1" l="1"/>
  <c r="D34" i="1" l="1"/>
  <c r="E32" i="1"/>
  <c r="E25" i="1"/>
  <c r="E24" i="1"/>
  <c r="C51" i="1"/>
  <c r="E51" i="1"/>
  <c r="D53" i="1"/>
  <c r="D51" i="1" s="1"/>
  <c r="D54" i="1"/>
  <c r="C54" i="1"/>
  <c r="E44" i="1"/>
  <c r="D44" i="1"/>
  <c r="E38" i="1"/>
  <c r="D38" i="1"/>
  <c r="D36" i="1"/>
  <c r="E34" i="1"/>
  <c r="D33" i="1"/>
  <c r="C33" i="1"/>
  <c r="D32" i="1"/>
  <c r="C32" i="1"/>
  <c r="E31" i="1"/>
  <c r="D31" i="1"/>
  <c r="C31" i="1"/>
  <c r="E27" i="1"/>
  <c r="D26" i="1"/>
  <c r="D24" i="1"/>
  <c r="E54" i="1" l="1"/>
  <c r="E14" i="1"/>
  <c r="D14" i="1"/>
  <c r="E48" i="1" l="1"/>
  <c r="D48" i="1"/>
  <c r="E35" i="1"/>
  <c r="D35" i="1"/>
  <c r="E29" i="1"/>
  <c r="C29" i="1"/>
  <c r="E28" i="1"/>
  <c r="D28" i="1"/>
  <c r="D25" i="1"/>
  <c r="C25" i="1"/>
  <c r="C20" i="1" s="1"/>
  <c r="C16" i="1" s="1"/>
  <c r="C15" i="1" s="1"/>
  <c r="C58" i="1" s="1"/>
  <c r="D20" i="1" l="1"/>
  <c r="E20" i="1"/>
  <c r="D43" i="1" l="1"/>
  <c r="E43" i="1"/>
  <c r="E17" i="1" l="1"/>
  <c r="D17" i="1"/>
  <c r="D16" i="1" l="1"/>
  <c r="D15" i="1" s="1"/>
  <c r="E16" i="1"/>
  <c r="E15" i="1" s="1"/>
  <c r="E58" i="1" l="1"/>
  <c r="D58" i="1"/>
</calcChain>
</file>

<file path=xl/sharedStrings.xml><?xml version="1.0" encoding="utf-8"?>
<sst xmlns="http://schemas.openxmlformats.org/spreadsheetml/2006/main" count="103" uniqueCount="103">
  <si>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</si>
  <si>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</si>
  <si>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</si>
  <si>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</si>
  <si>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</si>
  <si>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</si>
  <si>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</si>
  <si>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</si>
  <si>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</si>
  <si>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</si>
  <si>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</si>
  <si>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</si>
  <si>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</si>
  <si>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</si>
  <si>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</si>
  <si>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</si>
  <si>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</si>
  <si>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</si>
  <si>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</si>
  <si>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</si>
  <si>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</si>
  <si>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</si>
  <si>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</si>
  <si>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</si>
  <si>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</si>
  <si>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</si>
  <si>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</si>
  <si>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</si>
  <si>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</si>
  <si>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</si>
  <si>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</si>
  <si>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</si>
  <si>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</si>
  <si>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</si>
  <si>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</si>
  <si>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</si>
  <si>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</si>
  <si>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</si>
  <si>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</si>
  <si>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</si>
  <si>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</si>
  <si>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</si>
  <si>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</si>
  <si>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</si>
  <si>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</si>
  <si>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</si>
  <si>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</si>
  <si>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</si>
  <si>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</si>
  <si>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</si>
  <si>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2023 год</t>
  </si>
  <si>
    <t>к Бюджету города Вологды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2023 и 2024 годов</t>
  </si>
  <si>
    <t>2024 год</t>
  </si>
  <si>
    <t xml:space="preserve">2 02 25173 04 0000 150
</t>
  </si>
  <si>
    <t xml:space="preserve">2 02 25491 04 0000 150
</t>
  </si>
  <si>
    <t xml:space="preserve">2 02 25210 04 0000 150
</t>
  </si>
  <si>
    <t>2 02 25519 04 0000 150</t>
  </si>
  <si>
    <t>2 02 20077 04 0000 150</t>
  </si>
  <si>
    <t xml:space="preserve">2 02 25418 04 0000 150
</t>
  </si>
  <si>
    <t>2 02 25065 04 0000 150</t>
  </si>
  <si>
    <t xml:space="preserve">2 02 20299 04 0000 150
</t>
  </si>
  <si>
    <t>2 02 35303 04 0000 150</t>
  </si>
  <si>
    <t>2 02 35134 04 0000 150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</si>
  <si>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</si>
  <si>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</si>
  <si>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</si>
  <si>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</si>
  <si>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создание детских технопарков «Кванториум»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</si>
  <si>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</si>
  <si>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</si>
  <si>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</si>
  <si>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поддержку отрасли культуры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</si>
  <si>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</si>
  <si>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</si>
  <si>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</si>
  <si>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</si>
  <si>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Межбюджетные трансферты, передаваемые бюджетам городских округов на создание модельных муниципальных библиотек</t>
  </si>
  <si>
    <t>2 02 25394 04 0000 150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</si>
  <si>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</si>
  <si>
    <t>2 03 00000 00 0000 000</t>
  </si>
  <si>
    <t>Безвозмездные поступления от государственных (муниципальных) организаций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</si>
  <si>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</si>
  <si>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</si>
  <si>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к решению Вологодской городской Думы</t>
  </si>
  <si>
    <t>2 02 27389 04 0000 150</t>
  </si>
  <si>
    <t>«Приложение № 2</t>
  </si>
  <si>
    <t>».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</si>
  <si>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</si>
  <si>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</si>
  <si>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</si>
  <si>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2 07 00000 00 0000 000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</si>
  <si>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</si>
  <si>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</si>
  <si>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Прочие безвозмездные поступления</t>
  </si>
  <si>
    <t>2 02 25305 04 0000 150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</si>
  <si>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</si>
  <si>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2 02 25753 04 0000 150</t>
  </si>
  <si>
    <t>Субсидии бюджетам городских округов на софинансирование закупки оборудования для создания «умных» спортивных площадок</t>
  </si>
  <si>
    <t>2 02 25786 04 0000 150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</si>
  <si>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</si>
  <si>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Приложение № 2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</si>
  <si>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2022 ГОД И ПЛАНОВЫЙ ПЕРИОД 2023 И 2024 ГОДОВ</t>
  </si>
  <si>
    <t>от 25 августа 2022 года № 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</si>
</sst>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00000"/>
    <numFmt numFmtId="166" formatCode="0.00000"/>
    <numFmt numFmtId="167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1" fontId="4" fillId="0" borderId="1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5" fontId="2" fillId="0" borderId="0" xfId="0" applyNumberFormat="1" applyFont="1" applyFill="1"/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165" fontId="2" fillId="2" borderId="0" xfId="0" applyNumberFormat="1" applyFont="1" applyFill="1"/>
    <xf numFmtId="166" fontId="2" fillId="0" borderId="0" xfId="0" applyNumberFormat="1" applyFont="1"/>
    <xf numFmtId="167" fontId="2" fillId="2" borderId="0" xfId="0" applyNumberFormat="1" applyFont="1" applyFill="1"/>
    <xf numFmtId="167" fontId="2" fillId="0" borderId="0" xfId="0" applyNumberFormat="1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2" fillId="2" borderId="0" xfId="0" applyNumberFormat="1" applyFont="1" applyFill="1"/>
    <xf numFmtId="164" fontId="1" fillId="2" borderId="3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topLeftCell="A85" zoomScaleNormal="100" workbookViewId="0">
      <selection activeCell="I6" sqref="I6"/>
    </sheetView>
  </sheetViews>
  <sheetFormatPr defaultRowHeight="15.75" x14ac:dyDescent="0.25"/>
  <cols>
    <col min="1" max="1" width="25.42578125" style="2" customWidth="1"/>
    <col min="2" max="2" width="44.42578125" style="14" customWidth="1"/>
    <col min="3" max="3" width="21.28515625" style="41" customWidth="1"/>
    <col min="4" max="4" width="20.85546875" style="16" customWidth="1"/>
    <col min="5" max="5" width="19.140625" style="16" customWidth="1"/>
    <col min="6" max="7" width="9.140625" style="2"/>
    <col min="8" max="8" width="12.42578125" style="2" bestFit="1" customWidth="1"/>
    <col min="9" max="9" width="13.7109375" style="2" customWidth="1"/>
    <col min="10" max="16384" width="9.140625" style="2"/>
  </cols>
  <sheetData>
    <row r="1" spans="1:5" x14ac:dyDescent="0.25">
      <c r="A1" s="55" t="s">
        <v>100</v>
      </c>
      <c r="B1" s="55"/>
      <c r="C1" s="55"/>
      <c r="D1" s="55"/>
      <c r="E1" s="55"/>
    </row>
    <row r="2" spans="1:5" x14ac:dyDescent="0.25">
      <c r="A2" s="55" t="s">
        <v>83</v>
      </c>
      <c r="B2" s="55"/>
      <c r="C2" s="55"/>
      <c r="D2" s="55"/>
      <c r="E2" s="55"/>
    </row>
    <row r="3" spans="1:5" x14ac:dyDescent="0.25">
      <c r="A3" s="56" t="s">
        <v>102</v>
      </c>
      <c r="B3" s="56"/>
      <c r="C3" s="56"/>
      <c r="D3" s="56"/>
      <c r="E3" s="56"/>
    </row>
    <row r="4" spans="1:5" x14ac:dyDescent="0.25">
      <c r="A4" s="1"/>
      <c r="B4" s="57" t="s">
        <v>85</v>
      </c>
      <c r="C4" s="57"/>
      <c r="D4" s="57"/>
      <c r="E4" s="57"/>
    </row>
    <row r="5" spans="1:5" ht="33" customHeight="1" x14ac:dyDescent="0.25">
      <c r="A5" s="1"/>
      <c r="B5" s="57" t="s">
        <v>51</v>
      </c>
      <c r="C5" s="57"/>
      <c r="D5" s="57"/>
      <c r="E5" s="57"/>
    </row>
    <row r="6" spans="1:5" x14ac:dyDescent="0.25">
      <c r="A6" s="1"/>
      <c r="B6" s="57"/>
      <c r="C6" s="57"/>
      <c r="D6" s="3"/>
      <c r="E6" s="3"/>
    </row>
    <row r="7" spans="1:5" x14ac:dyDescent="0.25">
      <c r="A7" s="58" t="s">
        <v>101</v>
      </c>
      <c r="B7" s="58"/>
      <c r="C7" s="58"/>
      <c r="D7" s="58"/>
      <c r="E7" s="58"/>
    </row>
    <row r="8" spans="1:5" x14ac:dyDescent="0.25">
      <c r="A8" s="58"/>
      <c r="B8" s="58"/>
      <c r="C8" s="58"/>
      <c r="D8" s="58"/>
      <c r="E8" s="58"/>
    </row>
    <row r="9" spans="1:5" ht="17.25" customHeight="1" x14ac:dyDescent="0.25">
      <c r="A9" s="58"/>
      <c r="B9" s="58"/>
      <c r="C9" s="58"/>
      <c r="D9" s="58"/>
      <c r="E9" s="58"/>
    </row>
    <row r="10" spans="1:5" ht="15" customHeight="1" x14ac:dyDescent="0.25">
      <c r="A10" s="1"/>
      <c r="B10" s="4"/>
      <c r="C10" s="38"/>
      <c r="D10" s="5"/>
      <c r="E10" s="6" t="s">
        <v>0</v>
      </c>
    </row>
    <row r="11" spans="1:5" x14ac:dyDescent="0.25">
      <c r="A11" s="59" t="s">
        <v>1</v>
      </c>
      <c r="B11" s="60" t="s">
        <v>2</v>
      </c>
      <c r="C11" s="62" t="s">
        <v>3</v>
      </c>
      <c r="D11" s="62"/>
      <c r="E11" s="62"/>
    </row>
    <row r="12" spans="1:5" ht="39.75" customHeight="1" x14ac:dyDescent="0.25">
      <c r="A12" s="59"/>
      <c r="B12" s="61"/>
      <c r="C12" s="39" t="s">
        <v>39</v>
      </c>
      <c r="D12" s="7" t="s">
        <v>50</v>
      </c>
      <c r="E12" s="7" t="s">
        <v>52</v>
      </c>
    </row>
    <row r="13" spans="1:5" x14ac:dyDescent="0.25">
      <c r="A13" s="8">
        <v>1</v>
      </c>
      <c r="B13" s="15">
        <v>2</v>
      </c>
      <c r="C13" s="40">
        <v>3</v>
      </c>
      <c r="D13" s="8">
        <v>3.71428571428571</v>
      </c>
      <c r="E13" s="10">
        <v>5</v>
      </c>
    </row>
    <row r="14" spans="1:5" ht="31.5" x14ac:dyDescent="0.25">
      <c r="A14" s="20" t="s">
        <v>4</v>
      </c>
      <c r="B14" s="21" t="s">
        <v>5</v>
      </c>
      <c r="C14" s="23">
        <f>3794840.3-710.4+1113.518-0.04</f>
        <v>3795243.378</v>
      </c>
      <c r="D14" s="32">
        <f>3879987.1-910</f>
        <v>3879077.1</v>
      </c>
      <c r="E14" s="32">
        <f>4048295.7-1010</f>
        <v>4047285.7</v>
      </c>
    </row>
    <row r="15" spans="1:5" ht="18.75" customHeight="1" x14ac:dyDescent="0.25">
      <c r="A15" s="20" t="s">
        <v>6</v>
      </c>
      <c r="B15" s="21" t="s">
        <v>7</v>
      </c>
      <c r="C15" s="23">
        <f>C16+C54+C56</f>
        <v>10072527.658870002</v>
      </c>
      <c r="D15" s="23">
        <f t="shared" ref="D15:E15" si="0">D16+D54+D56</f>
        <v>12139064.59491</v>
      </c>
      <c r="E15" s="23">
        <f t="shared" si="0"/>
        <v>8147336.1479200004</v>
      </c>
    </row>
    <row r="16" spans="1:5" ht="48.75" customHeight="1" x14ac:dyDescent="0.25">
      <c r="A16" s="20" t="s">
        <v>8</v>
      </c>
      <c r="B16" s="21" t="s">
        <v>9</v>
      </c>
      <c r="C16" s="23">
        <f>C17+C20+C43+C51</f>
        <v>10058930.448870001</v>
      </c>
      <c r="D16" s="23">
        <f>D17+D20+D43+D51</f>
        <v>12138154.59491</v>
      </c>
      <c r="E16" s="23">
        <f>E17+E20+E43+E51</f>
        <v>8146326.1479200004</v>
      </c>
    </row>
    <row r="17" spans="1:5" s="12" customFormat="1" ht="38.25" customHeight="1" x14ac:dyDescent="0.25">
      <c r="A17" s="24" t="s">
        <v>10</v>
      </c>
      <c r="B17" s="25" t="s">
        <v>11</v>
      </c>
      <c r="C17" s="33">
        <f>C18+C19</f>
        <v>718705.6</v>
      </c>
      <c r="D17" s="33">
        <f>D19</f>
        <v>658855.6</v>
      </c>
      <c r="E17" s="33">
        <f>E19</f>
        <v>658855.6</v>
      </c>
    </row>
    <row r="18" spans="1:5" s="12" customFormat="1" ht="59.25" customHeight="1" x14ac:dyDescent="0.25">
      <c r="A18" s="47" t="s">
        <v>88</v>
      </c>
      <c r="B18" s="48" t="s">
        <v>89</v>
      </c>
      <c r="C18" s="23">
        <v>59850</v>
      </c>
      <c r="D18" s="23">
        <v>0</v>
      </c>
      <c r="E18" s="23">
        <v>0</v>
      </c>
    </row>
    <row r="19" spans="1:5" ht="71.25" customHeight="1" x14ac:dyDescent="0.25">
      <c r="A19" s="20" t="s">
        <v>12</v>
      </c>
      <c r="B19" s="21" t="s">
        <v>13</v>
      </c>
      <c r="C19" s="23">
        <v>658855.6</v>
      </c>
      <c r="D19" s="23">
        <v>658855.6</v>
      </c>
      <c r="E19" s="23">
        <v>658855.6</v>
      </c>
    </row>
    <row r="20" spans="1:5" s="12" customFormat="1" ht="52.5" customHeight="1" x14ac:dyDescent="0.25">
      <c r="A20" s="24" t="s">
        <v>14</v>
      </c>
      <c r="B20" s="25" t="s">
        <v>15</v>
      </c>
      <c r="C20" s="33">
        <f>SUM(C21:C42)</f>
        <v>4779591.3711200003</v>
      </c>
      <c r="D20" s="33">
        <f>SUM(D21:D42)</f>
        <v>7114187.5579499993</v>
      </c>
      <c r="E20" s="33">
        <f t="shared" ref="E20" si="1">SUM(E21:E42)</f>
        <v>3472422.5109599996</v>
      </c>
    </row>
    <row r="21" spans="1:5" s="12" customFormat="1" ht="59.25" customHeight="1" x14ac:dyDescent="0.25">
      <c r="A21" s="27" t="s">
        <v>57</v>
      </c>
      <c r="B21" s="28" t="s">
        <v>64</v>
      </c>
      <c r="C21" s="23">
        <f>3170894.1-0.02-2957404.48+1137090.55491+202600-118618.79611</f>
        <v>1434561.3588</v>
      </c>
      <c r="D21" s="23">
        <f>3322565.8-3300000+831999</f>
        <v>854564.79999999981</v>
      </c>
      <c r="E21" s="23">
        <f>22565.8</f>
        <v>22565.8</v>
      </c>
    </row>
    <row r="22" spans="1:5" s="12" customFormat="1" ht="179.25" customHeight="1" x14ac:dyDescent="0.25">
      <c r="A22" s="22" t="s">
        <v>60</v>
      </c>
      <c r="B22" s="21" t="s">
        <v>65</v>
      </c>
      <c r="C22" s="23">
        <f>256069.8+0.0095+899009.41/1000-558.44922</f>
        <v>256410.36968999996</v>
      </c>
      <c r="D22" s="23">
        <f>75554-0.02638-25287.26805</f>
        <v>50266.705570000006</v>
      </c>
      <c r="E22" s="23">
        <f>9778.49097</f>
        <v>9778.4909700000007</v>
      </c>
    </row>
    <row r="23" spans="1:5" ht="131.25" customHeight="1" x14ac:dyDescent="0.25">
      <c r="A23" s="15" t="s">
        <v>16</v>
      </c>
      <c r="B23" s="9" t="s">
        <v>17</v>
      </c>
      <c r="C23" s="23">
        <f>154721.5+0.0126-5311.4573+37458.72/1000+207637.99904</f>
        <v>357085.51305999997</v>
      </c>
      <c r="D23" s="23">
        <f>29313.9+0.00465-24637.14178</f>
        <v>4676.7628699999987</v>
      </c>
      <c r="E23" s="23">
        <f>909.7808</f>
        <v>909.7808</v>
      </c>
    </row>
    <row r="24" spans="1:5" ht="99" customHeight="1" x14ac:dyDescent="0.25">
      <c r="A24" s="15" t="s">
        <v>40</v>
      </c>
      <c r="B24" s="17" t="s">
        <v>43</v>
      </c>
      <c r="C24" s="23"/>
      <c r="D24" s="23">
        <f>1007+24167.1-0.04</f>
        <v>25174.059999999998</v>
      </c>
      <c r="E24" s="23">
        <f>269208.4+0.0375</f>
        <v>269208.4375</v>
      </c>
    </row>
    <row r="25" spans="1:5" ht="99" customHeight="1" x14ac:dyDescent="0.25">
      <c r="A25" s="15" t="s">
        <v>59</v>
      </c>
      <c r="B25" s="17" t="s">
        <v>66</v>
      </c>
      <c r="C25" s="23">
        <f>9705.1+184.9</f>
        <v>9890</v>
      </c>
      <c r="D25" s="23">
        <f>119752.3-184.7</f>
        <v>119567.6</v>
      </c>
      <c r="E25" s="23">
        <f>100477.4</f>
        <v>100477.4</v>
      </c>
    </row>
    <row r="26" spans="1:5" ht="63.75" customHeight="1" x14ac:dyDescent="0.25">
      <c r="A26" s="15" t="s">
        <v>53</v>
      </c>
      <c r="B26" s="17" t="s">
        <v>67</v>
      </c>
      <c r="C26" s="23"/>
      <c r="D26" s="23">
        <f>21357.1-0.016</f>
        <v>21357.083999999999</v>
      </c>
      <c r="E26" s="23">
        <f>21108.9+42217.7-21108.9</f>
        <v>42217.7</v>
      </c>
    </row>
    <row r="27" spans="1:5" ht="87" customHeight="1" x14ac:dyDescent="0.25">
      <c r="A27" s="15" t="s">
        <v>55</v>
      </c>
      <c r="B27" s="17" t="s">
        <v>68</v>
      </c>
      <c r="C27" s="23"/>
      <c r="D27" s="23"/>
      <c r="E27" s="23">
        <f>6385.4+0.016</f>
        <v>6385.4159999999993</v>
      </c>
    </row>
    <row r="28" spans="1:5" ht="77.25" customHeight="1" x14ac:dyDescent="0.25">
      <c r="A28" s="22" t="s">
        <v>41</v>
      </c>
      <c r="B28" s="21" t="s">
        <v>44</v>
      </c>
      <c r="C28" s="23"/>
      <c r="D28" s="23">
        <f>603941.6+332345.8</f>
        <v>936287.39999999991</v>
      </c>
      <c r="E28" s="23">
        <f>422626.9-205966.7</f>
        <v>216660.2</v>
      </c>
    </row>
    <row r="29" spans="1:5" ht="108.75" customHeight="1" x14ac:dyDescent="0.25">
      <c r="A29" s="22" t="s">
        <v>46</v>
      </c>
      <c r="B29" s="19" t="s">
        <v>47</v>
      </c>
      <c r="C29" s="23">
        <f>221563.4+4235</f>
        <v>225798.39999999999</v>
      </c>
      <c r="D29" s="23">
        <v>216105.1</v>
      </c>
      <c r="E29" s="23">
        <f>222661.8-462.1</f>
        <v>222199.69999999998</v>
      </c>
    </row>
    <row r="30" spans="1:5" ht="89.25" customHeight="1" x14ac:dyDescent="0.25">
      <c r="A30" s="51" t="s">
        <v>94</v>
      </c>
      <c r="B30" s="52" t="s">
        <v>95</v>
      </c>
      <c r="C30" s="50"/>
      <c r="D30" s="23">
        <f>6896.5737</f>
        <v>6896.5736999999999</v>
      </c>
      <c r="E30" s="23">
        <f>61539.105</f>
        <v>61539.105000000003</v>
      </c>
    </row>
    <row r="31" spans="1:5" ht="106.5" customHeight="1" x14ac:dyDescent="0.25">
      <c r="A31" s="22" t="s">
        <v>77</v>
      </c>
      <c r="B31" s="19" t="s">
        <v>78</v>
      </c>
      <c r="C31" s="23">
        <f>63476+0.042</f>
        <v>63476.042000000001</v>
      </c>
      <c r="D31" s="23">
        <f>671080.2+0.009</f>
        <v>671080.20899999992</v>
      </c>
      <c r="E31" s="23">
        <f>211586.7-0.033</f>
        <v>211586.66700000002</v>
      </c>
    </row>
    <row r="32" spans="1:5" ht="117" customHeight="1" x14ac:dyDescent="0.25">
      <c r="A32" s="22" t="s">
        <v>58</v>
      </c>
      <c r="B32" s="19" t="s">
        <v>69</v>
      </c>
      <c r="C32" s="23">
        <f>79260.1-6230.9-0.035</f>
        <v>73029.165000000008</v>
      </c>
      <c r="D32" s="23">
        <f>79260.1+4205.7+0.038</f>
        <v>83465.838000000003</v>
      </c>
      <c r="E32" s="23">
        <f>86943.6-0.027</f>
        <v>86943.573000000004</v>
      </c>
    </row>
    <row r="33" spans="1:9" ht="106.5" customHeight="1" x14ac:dyDescent="0.25">
      <c r="A33" s="22" t="s">
        <v>54</v>
      </c>
      <c r="B33" s="19" t="s">
        <v>70</v>
      </c>
      <c r="C33" s="23">
        <f>1539+0.026</f>
        <v>1539.0260000000001</v>
      </c>
      <c r="D33" s="23">
        <f>444.6+0.009</f>
        <v>444.60900000000004</v>
      </c>
      <c r="E33" s="23">
        <v>13245.6</v>
      </c>
    </row>
    <row r="34" spans="1:9" ht="57.75" customHeight="1" x14ac:dyDescent="0.25">
      <c r="A34" s="22" t="s">
        <v>18</v>
      </c>
      <c r="B34" s="21" t="s">
        <v>19</v>
      </c>
      <c r="C34" s="23">
        <f>7521.5-612.4-0.055-62.8095</f>
        <v>6846.2354999999998</v>
      </c>
      <c r="D34" s="23">
        <f>7362.3-0.0249</f>
        <v>7362.2750999999998</v>
      </c>
      <c r="E34" s="23">
        <f>7133.6-0.1+0.04154</f>
        <v>7133.5415400000002</v>
      </c>
    </row>
    <row r="35" spans="1:9" ht="44.25" customHeight="1" x14ac:dyDescent="0.25">
      <c r="A35" s="22" t="s">
        <v>20</v>
      </c>
      <c r="B35" s="21" t="s">
        <v>21</v>
      </c>
      <c r="C35" s="23"/>
      <c r="D35" s="23">
        <f>177.4+133.1</f>
        <v>310.5</v>
      </c>
      <c r="E35" s="23">
        <f>203.6+184.1</f>
        <v>387.7</v>
      </c>
    </row>
    <row r="36" spans="1:9" ht="48.75" customHeight="1" x14ac:dyDescent="0.25">
      <c r="A36" s="22" t="s">
        <v>56</v>
      </c>
      <c r="B36" s="21" t="s">
        <v>71</v>
      </c>
      <c r="C36" s="23">
        <v>519.48800000000006</v>
      </c>
      <c r="D36" s="23">
        <f>4609.1+519.488+0.0493</f>
        <v>5128.6373000000003</v>
      </c>
      <c r="E36" s="23">
        <v>519.48800000000006</v>
      </c>
    </row>
    <row r="37" spans="1:9" ht="77.25" customHeight="1" x14ac:dyDescent="0.25">
      <c r="A37" s="22" t="s">
        <v>42</v>
      </c>
      <c r="B37" s="21" t="s">
        <v>45</v>
      </c>
      <c r="C37" s="23">
        <f>329914.8-0.044+231781.19611</f>
        <v>561695.95210999995</v>
      </c>
      <c r="D37" s="23"/>
      <c r="E37" s="23"/>
    </row>
    <row r="38" spans="1:9" ht="54.75" customHeight="1" x14ac:dyDescent="0.25">
      <c r="A38" s="22" t="s">
        <v>22</v>
      </c>
      <c r="B38" s="21" t="s">
        <v>23</v>
      </c>
      <c r="C38" s="23">
        <f>207174.9+0.00341-2649.69652-2787.77965</f>
        <v>201737.42723999999</v>
      </c>
      <c r="D38" s="23">
        <f>207174.9+0.00341</f>
        <v>207174.90341</v>
      </c>
      <c r="E38" s="23">
        <f>222926.6+0.01115</f>
        <v>222926.61115000001</v>
      </c>
    </row>
    <row r="39" spans="1:9" ht="69" customHeight="1" x14ac:dyDescent="0.25">
      <c r="A39" s="51" t="s">
        <v>96</v>
      </c>
      <c r="B39" s="52" t="s">
        <v>97</v>
      </c>
      <c r="C39" s="50">
        <f>33766.3</f>
        <v>33766.300000000003</v>
      </c>
      <c r="D39" s="23"/>
      <c r="E39" s="23"/>
    </row>
    <row r="40" spans="1:9" ht="117" customHeight="1" x14ac:dyDescent="0.25">
      <c r="A40" s="53" t="s">
        <v>98</v>
      </c>
      <c r="B40" s="54" t="s">
        <v>99</v>
      </c>
      <c r="C40" s="50">
        <f>4424.81229</f>
        <v>4424.8122899999998</v>
      </c>
      <c r="D40" s="23"/>
      <c r="E40" s="23"/>
    </row>
    <row r="41" spans="1:9" ht="106.5" customHeight="1" x14ac:dyDescent="0.25">
      <c r="A41" s="35" t="s">
        <v>84</v>
      </c>
      <c r="B41" s="31" t="s">
        <v>87</v>
      </c>
      <c r="C41" s="23">
        <f>2957404.48-1137090.55491-1820313.92509</f>
        <v>0</v>
      </c>
      <c r="D41" s="23">
        <f>3300000-831999-0.5</f>
        <v>2468000.5</v>
      </c>
      <c r="E41" s="23">
        <v>1331238.3</v>
      </c>
    </row>
    <row r="42" spans="1:9" ht="43.5" customHeight="1" x14ac:dyDescent="0.25">
      <c r="A42" s="22" t="s">
        <v>24</v>
      </c>
      <c r="B42" s="21" t="s">
        <v>25</v>
      </c>
      <c r="C42" s="23">
        <f>788720.9+12796.7+734910.48143+69600-60935-660+844-3951.8+7486</f>
        <v>1548811.28143</v>
      </c>
      <c r="D42" s="23">
        <f>707953.5+728370.5</f>
        <v>1436324</v>
      </c>
      <c r="E42" s="23">
        <f>647018.5-519.5</f>
        <v>646499</v>
      </c>
    </row>
    <row r="43" spans="1:9" s="12" customFormat="1" ht="36.75" customHeight="1" x14ac:dyDescent="0.25">
      <c r="A43" s="24" t="s">
        <v>26</v>
      </c>
      <c r="B43" s="25" t="s">
        <v>27</v>
      </c>
      <c r="C43" s="33">
        <f>SUM(C44:C50)</f>
        <v>4202288.7369600004</v>
      </c>
      <c r="D43" s="33">
        <f>SUM(D44:D50)</f>
        <v>4019111.4369599996</v>
      </c>
      <c r="E43" s="33">
        <f>SUM(E44:E50)</f>
        <v>4015048.0369600006</v>
      </c>
    </row>
    <row r="44" spans="1:9" ht="52.5" customHeight="1" x14ac:dyDescent="0.25">
      <c r="A44" s="22" t="s">
        <v>28</v>
      </c>
      <c r="B44" s="21" t="s">
        <v>29</v>
      </c>
      <c r="C44" s="23">
        <f>3888313.9+0.03696+4535+81081.2+51000-2635.8</f>
        <v>4022294.3369600005</v>
      </c>
      <c r="D44" s="23">
        <f>3840601.6-2132.6+0.03696</f>
        <v>3838469.0369600002</v>
      </c>
      <c r="E44" s="23">
        <f>3840601.6-2132.6+0.03696</f>
        <v>3838469.0369600002</v>
      </c>
      <c r="H44" s="36"/>
    </row>
    <row r="45" spans="1:9" ht="101.25" customHeight="1" x14ac:dyDescent="0.25">
      <c r="A45" s="22" t="s">
        <v>30</v>
      </c>
      <c r="B45" s="21" t="s">
        <v>31</v>
      </c>
      <c r="C45" s="23">
        <v>335.9</v>
      </c>
      <c r="D45" s="23">
        <v>40</v>
      </c>
      <c r="E45" s="23">
        <v>35.700000000000003</v>
      </c>
    </row>
    <row r="46" spans="1:9" ht="165.75" customHeight="1" x14ac:dyDescent="0.25">
      <c r="A46" s="22" t="s">
        <v>62</v>
      </c>
      <c r="B46" s="21" t="s">
        <v>73</v>
      </c>
      <c r="C46" s="23">
        <v>1525.7</v>
      </c>
      <c r="D46" s="23">
        <v>1592.8</v>
      </c>
      <c r="E46" s="23">
        <v>1664.5</v>
      </c>
    </row>
    <row r="47" spans="1:9" ht="99" customHeight="1" x14ac:dyDescent="0.25">
      <c r="A47" s="22" t="s">
        <v>32</v>
      </c>
      <c r="B47" s="21" t="s">
        <v>74</v>
      </c>
      <c r="C47" s="23">
        <f>3200-2200</f>
        <v>1000</v>
      </c>
      <c r="D47" s="23"/>
      <c r="E47" s="23"/>
    </row>
    <row r="48" spans="1:9" ht="120" customHeight="1" x14ac:dyDescent="0.25">
      <c r="A48" s="22" t="s">
        <v>33</v>
      </c>
      <c r="B48" s="21" t="s">
        <v>75</v>
      </c>
      <c r="C48" s="23">
        <f>8391.6+8124.4-1090</f>
        <v>15426</v>
      </c>
      <c r="D48" s="23">
        <f>5986.2+11316.6</f>
        <v>17302.8</v>
      </c>
      <c r="E48" s="23">
        <f>8351.5+4318.2</f>
        <v>12669.7</v>
      </c>
      <c r="I48" s="44"/>
    </row>
    <row r="49" spans="1:5" ht="103.5" customHeight="1" x14ac:dyDescent="0.25">
      <c r="A49" s="22" t="s">
        <v>61</v>
      </c>
      <c r="B49" s="21" t="s">
        <v>72</v>
      </c>
      <c r="C49" s="23">
        <v>138081</v>
      </c>
      <c r="D49" s="23">
        <v>138081</v>
      </c>
      <c r="E49" s="23">
        <v>138586.70000000001</v>
      </c>
    </row>
    <row r="50" spans="1:5" ht="55.5" customHeight="1" x14ac:dyDescent="0.25">
      <c r="A50" s="22" t="s">
        <v>48</v>
      </c>
      <c r="B50" s="21" t="s">
        <v>49</v>
      </c>
      <c r="C50" s="23">
        <v>23625.8</v>
      </c>
      <c r="D50" s="23">
        <v>23625.8</v>
      </c>
      <c r="E50" s="23">
        <v>23622.400000000001</v>
      </c>
    </row>
    <row r="51" spans="1:5" s="12" customFormat="1" ht="23.25" customHeight="1" x14ac:dyDescent="0.25">
      <c r="A51" s="24" t="s">
        <v>34</v>
      </c>
      <c r="B51" s="26" t="s">
        <v>35</v>
      </c>
      <c r="C51" s="33">
        <f>SUM(C52:C53)</f>
        <v>358344.74079000001</v>
      </c>
      <c r="D51" s="33">
        <f>SUM(D52:D53)</f>
        <v>346000</v>
      </c>
      <c r="E51" s="33">
        <f t="shared" ref="E51" si="2">SUM(E52:E53)</f>
        <v>0</v>
      </c>
    </row>
    <row r="52" spans="1:5" s="12" customFormat="1" ht="62.25" customHeight="1" x14ac:dyDescent="0.25">
      <c r="A52" s="22" t="s">
        <v>63</v>
      </c>
      <c r="B52" s="9" t="s">
        <v>76</v>
      </c>
      <c r="C52" s="23">
        <v>5000</v>
      </c>
      <c r="D52" s="23"/>
      <c r="E52" s="23"/>
    </row>
    <row r="53" spans="1:5" ht="47.25" x14ac:dyDescent="0.25">
      <c r="A53" s="22" t="s">
        <v>36</v>
      </c>
      <c r="B53" s="21" t="s">
        <v>37</v>
      </c>
      <c r="C53" s="23">
        <f>700+346000+6644.74079</f>
        <v>353344.74079000001</v>
      </c>
      <c r="D53" s="23">
        <f>346000</f>
        <v>346000</v>
      </c>
      <c r="E53" s="23"/>
    </row>
    <row r="54" spans="1:5" ht="47.25" x14ac:dyDescent="0.25">
      <c r="A54" s="29" t="s">
        <v>79</v>
      </c>
      <c r="B54" s="30" t="s">
        <v>80</v>
      </c>
      <c r="C54" s="33">
        <f>SUM(C55)</f>
        <v>710.4</v>
      </c>
      <c r="D54" s="33">
        <f>SUM(D55)</f>
        <v>910</v>
      </c>
      <c r="E54" s="33">
        <f t="shared" ref="E54" si="3">SUM(E55)</f>
        <v>1010</v>
      </c>
    </row>
    <row r="55" spans="1:5" ht="47.25" x14ac:dyDescent="0.25">
      <c r="A55" s="27" t="s">
        <v>81</v>
      </c>
      <c r="B55" s="28" t="s">
        <v>82</v>
      </c>
      <c r="C55" s="23">
        <v>710.4</v>
      </c>
      <c r="D55" s="23">
        <v>910</v>
      </c>
      <c r="E55" s="23">
        <v>1010</v>
      </c>
    </row>
    <row r="56" spans="1:5" ht="22.5" customHeight="1" x14ac:dyDescent="0.25">
      <c r="A56" s="29" t="s">
        <v>90</v>
      </c>
      <c r="B56" s="30" t="s">
        <v>93</v>
      </c>
      <c r="C56" s="33">
        <f>C57</f>
        <v>12886.81</v>
      </c>
      <c r="D56" s="33">
        <f t="shared" ref="D56:E56" si="4">D57</f>
        <v>0</v>
      </c>
      <c r="E56" s="33">
        <f t="shared" si="4"/>
        <v>0</v>
      </c>
    </row>
    <row r="57" spans="1:5" ht="63" x14ac:dyDescent="0.25">
      <c r="A57" s="27" t="s">
        <v>91</v>
      </c>
      <c r="B57" s="28" t="s">
        <v>92</v>
      </c>
      <c r="C57" s="23">
        <v>12886.81</v>
      </c>
      <c r="D57" s="23">
        <v>0</v>
      </c>
      <c r="E57" s="23">
        <v>0</v>
      </c>
    </row>
    <row r="58" spans="1:5" x14ac:dyDescent="0.25">
      <c r="A58" s="13" t="s">
        <v>38</v>
      </c>
      <c r="B58" s="21"/>
      <c r="C58" s="23">
        <f>C14+C15</f>
        <v>13867771.036870003</v>
      </c>
      <c r="D58" s="11">
        <f>D14+D15</f>
        <v>16018141.694909999</v>
      </c>
      <c r="E58" s="11">
        <f>E14+E15</f>
        <v>12194621.847920001</v>
      </c>
    </row>
    <row r="59" spans="1:5" x14ac:dyDescent="0.25">
      <c r="C59" s="42"/>
      <c r="E59" s="18" t="s">
        <v>86</v>
      </c>
    </row>
    <row r="60" spans="1:5" x14ac:dyDescent="0.25">
      <c r="C60" s="49"/>
    </row>
    <row r="61" spans="1:5" x14ac:dyDescent="0.25">
      <c r="C61" s="49"/>
    </row>
    <row r="64" spans="1:5" x14ac:dyDescent="0.25">
      <c r="C64" s="45"/>
      <c r="D64" s="46"/>
      <c r="E64" s="46"/>
    </row>
    <row r="65" spans="3:5" x14ac:dyDescent="0.25">
      <c r="C65" s="42"/>
      <c r="D65" s="34"/>
      <c r="E65" s="34"/>
    </row>
    <row r="66" spans="3:5" x14ac:dyDescent="0.25">
      <c r="C66" s="42"/>
      <c r="D66" s="34"/>
      <c r="E66" s="34"/>
    </row>
    <row r="67" spans="3:5" x14ac:dyDescent="0.25">
      <c r="C67" s="42"/>
      <c r="D67" s="34"/>
      <c r="E67" s="34"/>
    </row>
    <row r="68" spans="3:5" x14ac:dyDescent="0.25">
      <c r="C68" s="42"/>
      <c r="D68" s="34"/>
      <c r="E68" s="34"/>
    </row>
    <row r="69" spans="3:5" x14ac:dyDescent="0.25">
      <c r="C69" s="43"/>
      <c r="D69" s="37"/>
      <c r="E69" s="37"/>
    </row>
    <row r="76" spans="3:5" x14ac:dyDescent="0.25">
      <c r="C76" s="49"/>
    </row>
  </sheetData>
  <mergeCells count="10">
    <mergeCell ref="B6:C6"/>
    <mergeCell ref="A7:E9"/>
    <mergeCell ref="A11:A12"/>
    <mergeCell ref="B11:B12"/>
    <mergeCell ref="C11:E11"/>
    <mergeCell ref="A1:E1"/>
    <mergeCell ref="A2:E2"/>
    <mergeCell ref="A3:E3"/>
    <mergeCell ref="B4:E4"/>
    <mergeCell ref="B5:E5"/>
  </mergeCells>
  <pageMargins left="1.1811023622047245" right="0.39370078740157483" top="0.39370078740157483" bottom="0.39370078740157483" header="0" footer="0"/>
  <pageSetup paperSize="9" scale="64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Большаков Анатолий Павлович</cp:lastModifiedBy>
  <cp:lastPrinted>2022-08-16T11:43:26Z</cp:lastPrinted>
  <dcterms:created xsi:type="dcterms:W3CDTF">2019-11-07T11:55:09Z</dcterms:created>
  <dcterms:modified xsi:type="dcterms:W3CDTF">2022-08-18T06:45:03Z</dcterms:modified>
</cp:coreProperties>
</file>