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585" windowWidth="28455" windowHeight="12060"/>
  </bookViews>
  <sheets>
    <sheet name="2022" sheetId="1" r:id="rId1"/>
  </sheets>
  <definedNames>
    <definedName name="_xlnm.Print_Titles" localSheetId="0">'2022'!$13:$13</definedName>
    <definedName name="_xlnm.Print_Area" localSheetId="0">'2022'!$A$4:$E$53</definedName>
  </definedNames>
  <calcPr calcId="144525"/>
</workbook>
</file>

<file path=xl/calcChain.xml><?xml version="1.0" encoding="utf-8"?>
<calcChain xmlns="http://schemas.openxmlformats.org/spreadsheetml/2006/main">
  <c r="C49" i="1" l="1"/>
  <c r="C38" i="1" l="1"/>
  <c r="C22" i="1"/>
  <c r="C32" i="1"/>
  <c r="C35" i="1"/>
  <c r="D20" i="1" l="1"/>
  <c r="D37" i="1"/>
  <c r="C20" i="1"/>
  <c r="C37" i="1"/>
  <c r="C39" i="1" l="1"/>
  <c r="C40" i="1" l="1"/>
  <c r="C14" i="1" l="1"/>
  <c r="E20" i="1" l="1"/>
  <c r="C17" i="1"/>
  <c r="D32" i="1" l="1"/>
  <c r="E30" i="1"/>
  <c r="E24" i="1"/>
  <c r="E23" i="1"/>
  <c r="C47" i="1"/>
  <c r="E47" i="1"/>
  <c r="D49" i="1"/>
  <c r="D47" i="1" s="1"/>
  <c r="D50" i="1"/>
  <c r="C50" i="1"/>
  <c r="E40" i="1"/>
  <c r="D40" i="1"/>
  <c r="E38" i="1"/>
  <c r="D38" i="1"/>
  <c r="E36" i="1"/>
  <c r="D36" i="1"/>
  <c r="C36" i="1"/>
  <c r="D34" i="1"/>
  <c r="E32" i="1"/>
  <c r="D31" i="1"/>
  <c r="C31" i="1"/>
  <c r="D30" i="1"/>
  <c r="C30" i="1"/>
  <c r="E29" i="1"/>
  <c r="D29" i="1"/>
  <c r="C29" i="1"/>
  <c r="E26" i="1"/>
  <c r="D25" i="1"/>
  <c r="D23" i="1"/>
  <c r="D22" i="1"/>
  <c r="D21" i="1"/>
  <c r="C21" i="1"/>
  <c r="E50" i="1" l="1"/>
  <c r="E14" i="1"/>
  <c r="D14" i="1"/>
  <c r="E44" i="1" l="1"/>
  <c r="D44" i="1"/>
  <c r="C44" i="1"/>
  <c r="E33" i="1"/>
  <c r="D33" i="1"/>
  <c r="E28" i="1"/>
  <c r="C28" i="1"/>
  <c r="E27" i="1"/>
  <c r="D27" i="1"/>
  <c r="E25" i="1"/>
  <c r="D24" i="1"/>
  <c r="C24" i="1"/>
  <c r="C19" i="1" l="1"/>
  <c r="D19" i="1"/>
  <c r="E19" i="1"/>
  <c r="D39" i="1" l="1"/>
  <c r="E39" i="1"/>
  <c r="C16" i="1"/>
  <c r="C15" i="1" s="1"/>
  <c r="E17" i="1" l="1"/>
  <c r="D17" i="1"/>
  <c r="D16" i="1" l="1"/>
  <c r="E16" i="1"/>
  <c r="C52" i="1"/>
  <c r="E15" i="1" l="1"/>
  <c r="D15" i="1"/>
  <c r="E52" i="1" l="1"/>
  <c r="D52" i="1"/>
</calcChain>
</file>

<file path=xl/sharedStrings.xml><?xml version="1.0" encoding="utf-8"?>
<sst xmlns="http://schemas.openxmlformats.org/spreadsheetml/2006/main" count="91" uniqueCount="91">
  <si>
    <t>(тыс. руб.)</t>
  </si>
  <si>
    <t>Код бюджетной классификации Российской Федерации</t>
  </si>
  <si>
    <t>Наименование кода доходов</t>
  </si>
  <si>
    <t>Сумма</t>
  </si>
  <si>
    <t xml:space="preserve">1 00 00000 00 0000 000 </t>
  </si>
  <si>
    <t>НАЛОГОВЫЕ И НЕНАЛОГОВЫЕ ДОХОДЫ</t>
  </si>
  <si>
    <t xml:space="preserve">2 00 00000 00 0000 000 </t>
  </si>
  <si>
    <t>БЕЗВОЗМЕЗДНЫЕ ПОСТУПЛЕНИЯ</t>
  </si>
  <si>
    <t xml:space="preserve">2 02 00000 00 0000 000 </t>
  </si>
  <si>
    <t>БЕЗВОЗМЕЗДНЫЕ ПОСТУПЛЕНИЯ ОТ ДРУГИХ БЮДЖЕТОВ БЮДЖЕТНОЙ СИСТЕМЫ РОССИЙСКОЙ ФЕДЕРАЦИИ</t>
  </si>
  <si>
    <t>2 02 10000 00 0000 150</t>
  </si>
  <si>
    <t>Дотации бюджетам бюджетной системы Российской Федерации</t>
  </si>
  <si>
    <t>2 02 15009 04 0000 150</t>
  </si>
  <si>
    <t>Дотации бюджетам городских округов на частичную компенсацию дополнительных расходов на повышение оплаты труда работников бюджетной сферы и иные цели</t>
  </si>
  <si>
    <t>2 02 20000 00 0000 150</t>
  </si>
  <si>
    <t>Субсидии бюджетам бюджетной системы Российской Федерации (межбюджетные субсидии)</t>
  </si>
  <si>
    <t>2 02 20302 04 0000 150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</si>
  <si>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</si>
  <si>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2 02 25497 04 0000 150</t>
  </si>
  <si>
    <t>Субсидии бюджетам городских округов на реализацию мероприятий по обеспечению жильем молодых семей</t>
  </si>
  <si>
    <t>2 02 25511 04 0000 150</t>
  </si>
  <si>
    <t>Субсидии бюджетам городских округов на проведение комплексных кадастровых работ</t>
  </si>
  <si>
    <t>2 02 25555 04 0000 150</t>
  </si>
  <si>
    <t>Субсидии бюджетам городских округов на реализацию программ формирования современной городской среды</t>
  </si>
  <si>
    <t>2 02 29999 04 0000 150</t>
  </si>
  <si>
    <t>Прочие субсидии бюджетам городских округов</t>
  </si>
  <si>
    <t>2 02 30000 00 0000 150</t>
  </si>
  <si>
    <t>Субвенции бюджетам бюджетной системы Российской Федерации</t>
  </si>
  <si>
    <t>2 02 30024 04 0000 150</t>
  </si>
  <si>
    <t>Субвенции бюджетам городских округов на выполнение передаваемых полномочий субъектов Российской Федерации</t>
  </si>
  <si>
    <t>2 02 35120 04 0000 150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</si>
  <si>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</si>
  <si>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2 02 35135 04 0000 150</t>
  </si>
  <si>
    <t>2 02 35176 04 0000 150</t>
  </si>
  <si>
    <t>2 02 40000 00 0000 150</t>
  </si>
  <si>
    <t>Иные межбюджетные трансферты</t>
  </si>
  <si>
    <t>2 02 49999 04 0000 150</t>
  </si>
  <si>
    <t>Прочие межбюджетные трансферты, передаваемые бюджетам городских округов</t>
  </si>
  <si>
    <t>ВСЕГО:</t>
  </si>
  <si>
    <t>2022 год</t>
  </si>
  <si>
    <t>2 02 25021 04 0000 150</t>
  </si>
  <si>
    <t>2 02 25243 04 0000 150</t>
  </si>
  <si>
    <t>2 02 25520 04 0000 150</t>
  </si>
  <si>
    <t>Субсидии бюджетам городских округов на реализацию мероприятий по стимулированию программ развития жилищного строительства субъектов Российской Федерации</t>
  </si>
  <si>
    <t>Субсидии бюджетам городских округов на строительство и реконструкцию (модернизацию) объектов питьевого водоснабжения</t>
  </si>
  <si>
    <t>Субсидии бюджетам городских округов на реализацию мероприятий по созданию в субъектах Российской Федерации новых мест в общеобразовательных организациях</t>
  </si>
  <si>
    <t>2 02 25304 04 0000 150</t>
  </si>
  <si>
    <t>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</si>
  <si>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2 02 36900 04 0000 150</t>
  </si>
  <si>
    <t>Единая субвенция бюджетам городских округов из бюджета субъекта Российской Федерации</t>
  </si>
  <si>
    <t>2023 год</t>
  </si>
  <si>
    <t>к Бюджету города Вологды на 2022 год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 плановый период 2023 и 2024 годов</t>
  </si>
  <si>
    <t>ОБЪЕМ ПОСТУПЛЕНИЯ ДОХОДОВ БЮДЖЕТА ГОРОДА ВОЛОГДЫ, ФОРМИРУЕМЫЙ ЗА СЧЕТ НАЛОГОВЫХ И НЕНАЛОГОВЫХ ДОХОДОВ, А ТАКЖЕ БЕЗВОЗМЕЗДНЫХ ПОСТУПЛЕНИЙ, НА 2022 ГОД И ПЛАНОВЫЙ ПЕРИОД                     2023 И 2024 ГОДОВ</t>
  </si>
  <si>
    <t>2024 год</t>
  </si>
  <si>
    <t xml:space="preserve">2 02 25173 04 0000 150
</t>
  </si>
  <si>
    <t xml:space="preserve">2 02 25491 04 0000 150
</t>
  </si>
  <si>
    <t xml:space="preserve">2 02 25210 04 0000 150
</t>
  </si>
  <si>
    <t>2 02 25519 04 0000 150</t>
  </si>
  <si>
    <t>2 02 20077 04 0000 150</t>
  </si>
  <si>
    <t xml:space="preserve">2 02 25418 04 0000 150
</t>
  </si>
  <si>
    <t>2 02 25065 04 0000 150</t>
  </si>
  <si>
    <t xml:space="preserve">2 02 20299 04 0000 150
</t>
  </si>
  <si>
    <t>2 02 35303 04 0000 150</t>
  </si>
  <si>
    <t>2 02 35134 04 0000 150</t>
  </si>
  <si>
    <t>2 02 45454 04 0000 150</t>
  </si>
  <si>
    <t>Субсидии бюджетам городских округов на софинансирование капитальных вложений в объекты муниципальной собственности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</si>
  <si>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</si>
  <si>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Субсидии бюджетам городских округов на реализацию государственных программ субъектов Российской Федерации в области использования и охраны водных объектов</t>
  </si>
  <si>
    <t>Субсидии бюджетам городских округов на создание детских технопарков «Кванториум»</t>
  </si>
  <si>
    <t>Субсидии бюджетам городских округов на обеспечение образовательных организаций материально-технической базой для внедрения цифровой образовательной среды</t>
  </si>
  <si>
    <t>Субсидии бюджетам городских округов на внедрение интеллектуальных транспортных систем, предусматривающих автоматизацию процессов управления дорожным движением в городских агломерациях, включающих города с населением свыше 300 тысяч человек</t>
  </si>
  <si>
    <t>Субсидии бюджетам городских округов на создание новых мест в образовательных организациях различных типов для реализации дополнительных общеразвивающих программ всех направленностей</t>
  </si>
  <si>
    <t>Субсидии бюджетам городских округов на поддержку отрасли культуры</t>
  </si>
  <si>
    <t>Субвенции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</si>
  <si>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12 января 1995 года № 5-ФЗ «О ветеранах», в соответствии с Указом Президента Российской Федерации от 7 мая 2008 года № 714 «Об обеспечении жильем ветеранов Великой Отечественной войны 1941 - 1945 годов»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</si>
  <si>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12 января 1995 года № 5-ФЗ «О ветеранах»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</si>
  <si>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24 ноября 1995 года № 181-ФЗ «О социальной защите инвалидов в Российской Федерации»</t>
  </si>
  <si>
    <t>Межбюджетные трансферты, передаваемые бюджетам городских округов на создание модельных муниципальных библиотек</t>
  </si>
  <si>
    <t>2 02 25394 04 0000 150</t>
  </si>
  <si>
    <t>Субсидии бюджетам городских округов на приведение в нормативное состояние автомобильных дорог и искусственных дорожных сооружений в рамках реализации национального проекта «Безопасные качественные дороги»</t>
  </si>
  <si>
    <t>2 03 00000 00 0000 000</t>
  </si>
  <si>
    <t>Безвозмездные поступления от государственных (муниципальных) организаций</t>
  </si>
  <si>
    <t>2 03 04099 04 0000 150</t>
  </si>
  <si>
    <t>Прочие безвозмездные поступления от государственных (муниципальных) организаций в бюджеты городских округов</t>
  </si>
  <si>
    <t>к решению Вологодской городской Думы</t>
  </si>
  <si>
    <t>2 02 27389 04 0000 150</t>
  </si>
  <si>
    <t>«Приложение № 2</t>
  </si>
  <si>
    <t>».</t>
  </si>
  <si>
    <t>Субсидии бюджетам городских округов на софинансирование капитальных вложений в объекты государственной (муниципальной) собственности в рамках развития инфраструктуры дорожного хозяйства</t>
  </si>
  <si>
    <t>Приложение № 1</t>
  </si>
  <si>
    <t>от 21 апреля 2022 года № 666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</si>
</sst>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00000"/>
  </numFmts>
  <fonts count="5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Fill="1" applyAlignment="1">
      <alignment horizontal="left"/>
    </xf>
    <xf numFmtId="0" fontId="2" fillId="0" borderId="0" xfId="0" applyFont="1"/>
    <xf numFmtId="164" fontId="1" fillId="0" borderId="0" xfId="0" applyNumberFormat="1" applyFont="1" applyFill="1"/>
    <xf numFmtId="0" fontId="1" fillId="0" borderId="0" xfId="0" applyFont="1" applyFill="1" applyAlignment="1">
      <alignment horizontal="justify" vertical="center" wrapText="1"/>
    </xf>
    <xf numFmtId="164" fontId="1" fillId="0" borderId="0" xfId="0" applyNumberFormat="1" applyFont="1" applyFill="1" applyAlignment="1">
      <alignment horizontal="left"/>
    </xf>
    <xf numFmtId="164" fontId="1" fillId="0" borderId="0" xfId="0" applyNumberFormat="1" applyFont="1" applyFill="1" applyAlignment="1">
      <alignment horizontal="center"/>
    </xf>
    <xf numFmtId="164" fontId="1" fillId="0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justify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right" vertical="center" wrapText="1"/>
    </xf>
    <xf numFmtId="0" fontId="3" fillId="0" borderId="0" xfId="0" applyFont="1"/>
    <xf numFmtId="0" fontId="1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justify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1" fillId="0" borderId="2" xfId="0" applyNumberFormat="1" applyFont="1" applyFill="1" applyBorder="1" applyAlignment="1">
      <alignment horizontal="justify" vertical="center" wrapText="1"/>
    </xf>
    <xf numFmtId="0" fontId="1" fillId="0" borderId="0" xfId="0" applyFont="1" applyFill="1" applyAlignment="1">
      <alignment horizontal="right"/>
    </xf>
    <xf numFmtId="2" fontId="1" fillId="0" borderId="2" xfId="0" applyNumberFormat="1" applyFont="1" applyFill="1" applyBorder="1" applyAlignment="1">
      <alignment horizontal="justify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justify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righ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justify" vertical="center" wrapText="1"/>
    </xf>
    <xf numFmtId="1" fontId="4" fillId="0" borderId="1" xfId="0" applyNumberFormat="1" applyFont="1" applyFill="1" applyBorder="1" applyAlignment="1">
      <alignment horizontal="justify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justify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justify" vertical="center" wrapText="1"/>
    </xf>
    <xf numFmtId="0" fontId="1" fillId="0" borderId="1" xfId="0" applyNumberFormat="1" applyFont="1" applyFill="1" applyBorder="1" applyAlignment="1">
      <alignment horizontal="justify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right" vertical="center" wrapText="1"/>
    </xf>
    <xf numFmtId="4" fontId="2" fillId="0" borderId="0" xfId="0" applyNumberFormat="1" applyFont="1" applyFill="1"/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165" fontId="2" fillId="0" borderId="0" xfId="0" applyNumberFormat="1" applyFont="1" applyFill="1"/>
    <xf numFmtId="0" fontId="1" fillId="2" borderId="0" xfId="0" applyFont="1" applyFill="1" applyAlignment="1">
      <alignment horizontal="left"/>
    </xf>
    <xf numFmtId="164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/>
    <xf numFmtId="4" fontId="2" fillId="2" borderId="0" xfId="0" applyNumberFormat="1" applyFont="1" applyFill="1"/>
    <xf numFmtId="165" fontId="2" fillId="2" borderId="0" xfId="0" applyNumberFormat="1" applyFont="1" applyFill="1"/>
    <xf numFmtId="0" fontId="1" fillId="0" borderId="0" xfId="0" applyFont="1" applyFill="1" applyAlignment="1">
      <alignment horizontal="right" wrapText="1"/>
    </xf>
    <xf numFmtId="0" fontId="1" fillId="0" borderId="0" xfId="0" applyNumberFormat="1" applyFont="1" applyFill="1" applyAlignment="1">
      <alignment horizontal="center" vertical="top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right"/>
    </xf>
    <xf numFmtId="0" fontId="1" fillId="2" borderId="0" xfId="0" applyNumberFormat="1" applyFont="1" applyFill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3"/>
  <sheetViews>
    <sheetView tabSelected="1" zoomScale="70" zoomScaleNormal="70" workbookViewId="0">
      <selection activeCell="H18" sqref="H18"/>
    </sheetView>
  </sheetViews>
  <sheetFormatPr defaultRowHeight="15.75" x14ac:dyDescent="0.25"/>
  <cols>
    <col min="1" max="1" width="25.42578125" style="2" customWidth="1"/>
    <col min="2" max="2" width="44.42578125" style="14" customWidth="1"/>
    <col min="3" max="3" width="18.7109375" style="41" customWidth="1"/>
    <col min="4" max="4" width="18.5703125" style="16" customWidth="1"/>
    <col min="5" max="5" width="19.140625" style="16" customWidth="1"/>
    <col min="6" max="7" width="9.140625" style="2"/>
    <col min="8" max="9" width="12.42578125" style="2" bestFit="1" customWidth="1"/>
    <col min="10" max="16384" width="9.140625" style="2"/>
  </cols>
  <sheetData>
    <row r="1" spans="1:5" x14ac:dyDescent="0.25">
      <c r="A1" s="50" t="s">
        <v>89</v>
      </c>
      <c r="B1" s="50"/>
      <c r="C1" s="50"/>
      <c r="D1" s="50"/>
      <c r="E1" s="50"/>
    </row>
    <row r="2" spans="1:5" x14ac:dyDescent="0.25">
      <c r="A2" s="50" t="s">
        <v>84</v>
      </c>
      <c r="B2" s="50"/>
      <c r="C2" s="50"/>
      <c r="D2" s="50"/>
      <c r="E2" s="50"/>
    </row>
    <row r="3" spans="1:5" x14ac:dyDescent="0.25">
      <c r="A3" s="51" t="s">
        <v>90</v>
      </c>
      <c r="B3" s="51"/>
      <c r="C3" s="51"/>
      <c r="D3" s="51"/>
      <c r="E3" s="51"/>
    </row>
    <row r="4" spans="1:5" x14ac:dyDescent="0.25">
      <c r="A4" s="1"/>
      <c r="B4" s="44" t="s">
        <v>86</v>
      </c>
      <c r="C4" s="44"/>
      <c r="D4" s="44"/>
      <c r="E4" s="44"/>
    </row>
    <row r="5" spans="1:5" ht="35.25" customHeight="1" x14ac:dyDescent="0.25">
      <c r="A5" s="1"/>
      <c r="B5" s="44" t="s">
        <v>51</v>
      </c>
      <c r="C5" s="44"/>
      <c r="D5" s="44"/>
      <c r="E5" s="44"/>
    </row>
    <row r="6" spans="1:5" x14ac:dyDescent="0.25">
      <c r="A6" s="1"/>
      <c r="B6" s="44"/>
      <c r="C6" s="44"/>
      <c r="D6" s="3"/>
      <c r="E6" s="3"/>
    </row>
    <row r="7" spans="1:5" x14ac:dyDescent="0.25">
      <c r="A7" s="45" t="s">
        <v>52</v>
      </c>
      <c r="B7" s="45"/>
      <c r="C7" s="45"/>
      <c r="D7" s="45"/>
      <c r="E7" s="45"/>
    </row>
    <row r="8" spans="1:5" x14ac:dyDescent="0.25">
      <c r="A8" s="45"/>
      <c r="B8" s="45"/>
      <c r="C8" s="45"/>
      <c r="D8" s="45"/>
      <c r="E8" s="45"/>
    </row>
    <row r="9" spans="1:5" ht="24" customHeight="1" x14ac:dyDescent="0.25">
      <c r="A9" s="45"/>
      <c r="B9" s="45"/>
      <c r="C9" s="45"/>
      <c r="D9" s="45"/>
      <c r="E9" s="45"/>
    </row>
    <row r="10" spans="1:5" x14ac:dyDescent="0.25">
      <c r="A10" s="1"/>
      <c r="B10" s="4"/>
      <c r="C10" s="38"/>
      <c r="D10" s="5"/>
      <c r="E10" s="6" t="s">
        <v>0</v>
      </c>
    </row>
    <row r="11" spans="1:5" x14ac:dyDescent="0.25">
      <c r="A11" s="46" t="s">
        <v>1</v>
      </c>
      <c r="B11" s="47" t="s">
        <v>2</v>
      </c>
      <c r="C11" s="49" t="s">
        <v>3</v>
      </c>
      <c r="D11" s="49"/>
      <c r="E11" s="49"/>
    </row>
    <row r="12" spans="1:5" ht="39.75" customHeight="1" x14ac:dyDescent="0.25">
      <c r="A12" s="46"/>
      <c r="B12" s="48"/>
      <c r="C12" s="39" t="s">
        <v>39</v>
      </c>
      <c r="D12" s="7" t="s">
        <v>50</v>
      </c>
      <c r="E12" s="7" t="s">
        <v>53</v>
      </c>
    </row>
    <row r="13" spans="1:5" x14ac:dyDescent="0.25">
      <c r="A13" s="8">
        <v>1</v>
      </c>
      <c r="B13" s="15">
        <v>2</v>
      </c>
      <c r="C13" s="40">
        <v>3</v>
      </c>
      <c r="D13" s="8">
        <v>3.71428571428571</v>
      </c>
      <c r="E13" s="10">
        <v>5</v>
      </c>
    </row>
    <row r="14" spans="1:5" ht="31.5" x14ac:dyDescent="0.25">
      <c r="A14" s="20" t="s">
        <v>4</v>
      </c>
      <c r="B14" s="21" t="s">
        <v>5</v>
      </c>
      <c r="C14" s="23">
        <f>3794840.3-710.4+1113.518-0.04</f>
        <v>3795243.378</v>
      </c>
      <c r="D14" s="32">
        <f>3879987.1-910</f>
        <v>3879077.1</v>
      </c>
      <c r="E14" s="32">
        <f>4048295.7-1010</f>
        <v>4047285.7</v>
      </c>
    </row>
    <row r="15" spans="1:5" ht="18.75" customHeight="1" x14ac:dyDescent="0.25">
      <c r="A15" s="20" t="s">
        <v>6</v>
      </c>
      <c r="B15" s="21" t="s">
        <v>7</v>
      </c>
      <c r="C15" s="23">
        <f>C16+C50</f>
        <v>11133699.119890001</v>
      </c>
      <c r="D15" s="23">
        <f>D16+D50</f>
        <v>12182092.93104</v>
      </c>
      <c r="E15" s="23">
        <f>E16+E50</f>
        <v>8096217.6711500008</v>
      </c>
    </row>
    <row r="16" spans="1:5" ht="48.75" customHeight="1" x14ac:dyDescent="0.25">
      <c r="A16" s="20" t="s">
        <v>8</v>
      </c>
      <c r="B16" s="21" t="s">
        <v>9</v>
      </c>
      <c r="C16" s="23">
        <f>C17+C19+C39+C47</f>
        <v>11132988.71989</v>
      </c>
      <c r="D16" s="23">
        <f>D17+D19+D39+D47</f>
        <v>12181182.93104</v>
      </c>
      <c r="E16" s="23">
        <f>E17+E19+E39+E47</f>
        <v>8095207.6711500008</v>
      </c>
    </row>
    <row r="17" spans="1:5" s="12" customFormat="1" ht="38.25" customHeight="1" x14ac:dyDescent="0.25">
      <c r="A17" s="24" t="s">
        <v>10</v>
      </c>
      <c r="B17" s="25" t="s">
        <v>11</v>
      </c>
      <c r="C17" s="33">
        <f>C18</f>
        <v>658855.6</v>
      </c>
      <c r="D17" s="33">
        <f>D18</f>
        <v>658855.6</v>
      </c>
      <c r="E17" s="33">
        <f>E18</f>
        <v>658855.6</v>
      </c>
    </row>
    <row r="18" spans="1:5" ht="78.75" x14ac:dyDescent="0.25">
      <c r="A18" s="20" t="s">
        <v>12</v>
      </c>
      <c r="B18" s="21" t="s">
        <v>13</v>
      </c>
      <c r="C18" s="23">
        <v>658855.6</v>
      </c>
      <c r="D18" s="23">
        <v>658855.6</v>
      </c>
      <c r="E18" s="23">
        <v>658855.6</v>
      </c>
    </row>
    <row r="19" spans="1:5" s="12" customFormat="1" ht="52.5" customHeight="1" x14ac:dyDescent="0.25">
      <c r="A19" s="24" t="s">
        <v>14</v>
      </c>
      <c r="B19" s="25" t="s">
        <v>15</v>
      </c>
      <c r="C19" s="33">
        <f>SUM(C20:C38)</f>
        <v>6039655.0421399996</v>
      </c>
      <c r="D19" s="33">
        <f t="shared" ref="D19:E19" si="0">SUM(D20:D38)</f>
        <v>7157215.89408</v>
      </c>
      <c r="E19" s="33">
        <f t="shared" si="0"/>
        <v>3421304.03419</v>
      </c>
    </row>
    <row r="20" spans="1:5" s="12" customFormat="1" ht="59.25" customHeight="1" x14ac:dyDescent="0.25">
      <c r="A20" s="27" t="s">
        <v>58</v>
      </c>
      <c r="B20" s="28" t="s">
        <v>65</v>
      </c>
      <c r="C20" s="23">
        <f>3170894.1-0.02-2957404.48+1137090.55491</f>
        <v>1350580.15491</v>
      </c>
      <c r="D20" s="23">
        <f>3322565.8-3300000+831999</f>
        <v>854564.79999999981</v>
      </c>
      <c r="E20" s="23">
        <f>22565.8</f>
        <v>22565.8</v>
      </c>
    </row>
    <row r="21" spans="1:5" s="12" customFormat="1" ht="192.75" customHeight="1" x14ac:dyDescent="0.25">
      <c r="A21" s="22" t="s">
        <v>61</v>
      </c>
      <c r="B21" s="21" t="s">
        <v>66</v>
      </c>
      <c r="C21" s="23">
        <f>256069.8+0.0095</f>
        <v>256069.80949999997</v>
      </c>
      <c r="D21" s="23">
        <f>75554-0.02638</f>
        <v>75553.973620000004</v>
      </c>
      <c r="E21" s="23"/>
    </row>
    <row r="22" spans="1:5" ht="135" customHeight="1" x14ac:dyDescent="0.25">
      <c r="A22" s="15" t="s">
        <v>16</v>
      </c>
      <c r="B22" s="9" t="s">
        <v>17</v>
      </c>
      <c r="C22" s="23">
        <f>154721.5+0.0126-5311.4573</f>
        <v>149410.05529999998</v>
      </c>
      <c r="D22" s="23">
        <f>29313.9+0.00465</f>
        <v>29313.90465</v>
      </c>
      <c r="E22" s="23"/>
    </row>
    <row r="23" spans="1:5" ht="99" customHeight="1" x14ac:dyDescent="0.25">
      <c r="A23" s="15" t="s">
        <v>40</v>
      </c>
      <c r="B23" s="17" t="s">
        <v>43</v>
      </c>
      <c r="C23" s="23"/>
      <c r="D23" s="23">
        <f>1007+24167.1-0.04</f>
        <v>25174.059999999998</v>
      </c>
      <c r="E23" s="23">
        <f>269208.4+0.0375</f>
        <v>269208.4375</v>
      </c>
    </row>
    <row r="24" spans="1:5" ht="99" customHeight="1" x14ac:dyDescent="0.25">
      <c r="A24" s="15" t="s">
        <v>60</v>
      </c>
      <c r="B24" s="17" t="s">
        <v>67</v>
      </c>
      <c r="C24" s="23">
        <f>9705.1+184.9</f>
        <v>9890</v>
      </c>
      <c r="D24" s="23">
        <f>119752.3-184.7</f>
        <v>119567.6</v>
      </c>
      <c r="E24" s="23">
        <f>100477.4</f>
        <v>100477.4</v>
      </c>
    </row>
    <row r="25" spans="1:5" ht="63.75" customHeight="1" x14ac:dyDescent="0.25">
      <c r="A25" s="15" t="s">
        <v>54</v>
      </c>
      <c r="B25" s="17" t="s">
        <v>68</v>
      </c>
      <c r="C25" s="23"/>
      <c r="D25" s="23">
        <f>21357.1-0.016</f>
        <v>21357.083999999999</v>
      </c>
      <c r="E25" s="23">
        <f>21108.9+42217.7</f>
        <v>63326.6</v>
      </c>
    </row>
    <row r="26" spans="1:5" ht="87" customHeight="1" x14ac:dyDescent="0.25">
      <c r="A26" s="15" t="s">
        <v>56</v>
      </c>
      <c r="B26" s="17" t="s">
        <v>69</v>
      </c>
      <c r="C26" s="23"/>
      <c r="D26" s="23"/>
      <c r="E26" s="23">
        <f>6385.4+0.016</f>
        <v>6385.4159999999993</v>
      </c>
    </row>
    <row r="27" spans="1:5" ht="77.25" customHeight="1" x14ac:dyDescent="0.25">
      <c r="A27" s="22" t="s">
        <v>41</v>
      </c>
      <c r="B27" s="21" t="s">
        <v>44</v>
      </c>
      <c r="C27" s="23"/>
      <c r="D27" s="23">
        <f>603941.6+332345.8</f>
        <v>936287.39999999991</v>
      </c>
      <c r="E27" s="23">
        <f>422626.9-205966.7</f>
        <v>216660.2</v>
      </c>
    </row>
    <row r="28" spans="1:5" ht="118.5" customHeight="1" x14ac:dyDescent="0.25">
      <c r="A28" s="22" t="s">
        <v>46</v>
      </c>
      <c r="B28" s="19" t="s">
        <v>47</v>
      </c>
      <c r="C28" s="23">
        <f>221563.4+4235</f>
        <v>225798.39999999999</v>
      </c>
      <c r="D28" s="23">
        <v>216105.1</v>
      </c>
      <c r="E28" s="23">
        <f>222661.8-462.1</f>
        <v>222199.69999999998</v>
      </c>
    </row>
    <row r="29" spans="1:5" ht="118.5" customHeight="1" x14ac:dyDescent="0.25">
      <c r="A29" s="22" t="s">
        <v>78</v>
      </c>
      <c r="B29" s="19" t="s">
        <v>79</v>
      </c>
      <c r="C29" s="23">
        <f>63476+0.042</f>
        <v>63476.042000000001</v>
      </c>
      <c r="D29" s="23">
        <f>671080.2+0.009</f>
        <v>671080.20899999992</v>
      </c>
      <c r="E29" s="23">
        <f>211586.7-0.033</f>
        <v>211586.66700000002</v>
      </c>
    </row>
    <row r="30" spans="1:5" ht="126" customHeight="1" x14ac:dyDescent="0.25">
      <c r="A30" s="22" t="s">
        <v>59</v>
      </c>
      <c r="B30" s="19" t="s">
        <v>70</v>
      </c>
      <c r="C30" s="23">
        <f>79260.1-6230.9-0.035</f>
        <v>73029.165000000008</v>
      </c>
      <c r="D30" s="23">
        <f>79260.1+4205.7+0.038</f>
        <v>83465.838000000003</v>
      </c>
      <c r="E30" s="23">
        <f>86943.6-0.027</f>
        <v>86943.573000000004</v>
      </c>
    </row>
    <row r="31" spans="1:5" ht="118.5" customHeight="1" x14ac:dyDescent="0.25">
      <c r="A31" s="22" t="s">
        <v>55</v>
      </c>
      <c r="B31" s="19" t="s">
        <v>71</v>
      </c>
      <c r="C31" s="23">
        <f>1539+0.026</f>
        <v>1539.0260000000001</v>
      </c>
      <c r="D31" s="23">
        <f>444.6+0.009</f>
        <v>444.60900000000004</v>
      </c>
      <c r="E31" s="23">
        <v>13245.6</v>
      </c>
    </row>
    <row r="32" spans="1:5" ht="64.5" customHeight="1" x14ac:dyDescent="0.25">
      <c r="A32" s="22" t="s">
        <v>18</v>
      </c>
      <c r="B32" s="21" t="s">
        <v>19</v>
      </c>
      <c r="C32" s="23">
        <f>7521.5-612.4-0.055-62.8095</f>
        <v>6846.2354999999998</v>
      </c>
      <c r="D32" s="23">
        <f>7362.3-0.0249</f>
        <v>7362.2750999999998</v>
      </c>
      <c r="E32" s="23">
        <f>7133.6-0.1+0.04154</f>
        <v>7133.5415400000002</v>
      </c>
    </row>
    <row r="33" spans="1:8" ht="48.75" customHeight="1" x14ac:dyDescent="0.25">
      <c r="A33" s="22" t="s">
        <v>20</v>
      </c>
      <c r="B33" s="21" t="s">
        <v>21</v>
      </c>
      <c r="C33" s="23"/>
      <c r="D33" s="23">
        <f>177.4+133.1</f>
        <v>310.5</v>
      </c>
      <c r="E33" s="23">
        <f>203.6+184.1</f>
        <v>387.7</v>
      </c>
    </row>
    <row r="34" spans="1:8" ht="48.75" customHeight="1" x14ac:dyDescent="0.25">
      <c r="A34" s="22" t="s">
        <v>57</v>
      </c>
      <c r="B34" s="21" t="s">
        <v>72</v>
      </c>
      <c r="C34" s="23">
        <v>519.48800000000006</v>
      </c>
      <c r="D34" s="23">
        <f>4609.1+519.488+0.0493</f>
        <v>5128.6373000000003</v>
      </c>
      <c r="E34" s="23">
        <v>519.48800000000006</v>
      </c>
    </row>
    <row r="35" spans="1:8" ht="77.25" customHeight="1" x14ac:dyDescent="0.25">
      <c r="A35" s="22" t="s">
        <v>42</v>
      </c>
      <c r="B35" s="21" t="s">
        <v>45</v>
      </c>
      <c r="C35" s="23">
        <f>329914.8-0.044</f>
        <v>329914.75599999999</v>
      </c>
      <c r="D35" s="23"/>
      <c r="E35" s="23"/>
    </row>
    <row r="36" spans="1:8" ht="54.75" customHeight="1" x14ac:dyDescent="0.25">
      <c r="A36" s="22" t="s">
        <v>22</v>
      </c>
      <c r="B36" s="21" t="s">
        <v>23</v>
      </c>
      <c r="C36" s="23">
        <f>207174.9+0.00341</f>
        <v>207174.90341</v>
      </c>
      <c r="D36" s="23">
        <f>207174.9+0.00341</f>
        <v>207174.90341</v>
      </c>
      <c r="E36" s="23">
        <f>222926.6+0.01115</f>
        <v>222926.61115000001</v>
      </c>
    </row>
    <row r="37" spans="1:8" ht="106.5" customHeight="1" x14ac:dyDescent="0.25">
      <c r="A37" s="35" t="s">
        <v>85</v>
      </c>
      <c r="B37" s="31" t="s">
        <v>88</v>
      </c>
      <c r="C37" s="23">
        <f>2957404.48-1137090.55491</f>
        <v>1820313.92509</v>
      </c>
      <c r="D37" s="23">
        <f>3300000-831999</f>
        <v>2468001</v>
      </c>
      <c r="E37" s="23">
        <v>1331238.3</v>
      </c>
    </row>
    <row r="38" spans="1:8" ht="43.5" customHeight="1" x14ac:dyDescent="0.25">
      <c r="A38" s="22" t="s">
        <v>24</v>
      </c>
      <c r="B38" s="21" t="s">
        <v>25</v>
      </c>
      <c r="C38" s="23">
        <f>788720.9+12796.7+734910.48143+69600-60935</f>
        <v>1545093.08143</v>
      </c>
      <c r="D38" s="23">
        <f>707953.5+728370.5</f>
        <v>1436324</v>
      </c>
      <c r="E38" s="23">
        <f>647018.5-519.5</f>
        <v>646499</v>
      </c>
    </row>
    <row r="39" spans="1:8" s="12" customFormat="1" ht="36.75" customHeight="1" x14ac:dyDescent="0.25">
      <c r="A39" s="24" t="s">
        <v>26</v>
      </c>
      <c r="B39" s="25" t="s">
        <v>27</v>
      </c>
      <c r="C39" s="33">
        <f>SUM(C40:C46)</f>
        <v>4076133.33696</v>
      </c>
      <c r="D39" s="33">
        <f>SUM(D40:D46)</f>
        <v>4019111.4369599996</v>
      </c>
      <c r="E39" s="33">
        <f>SUM(E40:E46)</f>
        <v>4015048.0369600006</v>
      </c>
    </row>
    <row r="40" spans="1:8" ht="52.5" customHeight="1" x14ac:dyDescent="0.25">
      <c r="A40" s="22" t="s">
        <v>28</v>
      </c>
      <c r="B40" s="21" t="s">
        <v>29</v>
      </c>
      <c r="C40" s="23">
        <f>3888313.9+0.03696+4535</f>
        <v>3892848.9369600001</v>
      </c>
      <c r="D40" s="23">
        <f>3840601.6-2132.6+0.03696</f>
        <v>3838469.0369600002</v>
      </c>
      <c r="E40" s="23">
        <f>3840601.6-2132.6+0.03696</f>
        <v>3838469.0369600002</v>
      </c>
      <c r="H40" s="36"/>
    </row>
    <row r="41" spans="1:8" ht="105.75" customHeight="1" x14ac:dyDescent="0.25">
      <c r="A41" s="22" t="s">
        <v>30</v>
      </c>
      <c r="B41" s="21" t="s">
        <v>31</v>
      </c>
      <c r="C41" s="23">
        <v>335.9</v>
      </c>
      <c r="D41" s="23">
        <v>40</v>
      </c>
      <c r="E41" s="23">
        <v>35.700000000000003</v>
      </c>
    </row>
    <row r="42" spans="1:8" ht="171.75" customHeight="1" x14ac:dyDescent="0.25">
      <c r="A42" s="22" t="s">
        <v>63</v>
      </c>
      <c r="B42" s="21" t="s">
        <v>74</v>
      </c>
      <c r="C42" s="23">
        <v>1525.7</v>
      </c>
      <c r="D42" s="23">
        <v>1592.8</v>
      </c>
      <c r="E42" s="23">
        <v>1664.5</v>
      </c>
    </row>
    <row r="43" spans="1:8" ht="102.75" customHeight="1" x14ac:dyDescent="0.25">
      <c r="A43" s="22" t="s">
        <v>32</v>
      </c>
      <c r="B43" s="21" t="s">
        <v>75</v>
      </c>
      <c r="C43" s="23">
        <v>3200</v>
      </c>
      <c r="D43" s="23"/>
      <c r="E43" s="23"/>
    </row>
    <row r="44" spans="1:8" ht="120" customHeight="1" x14ac:dyDescent="0.25">
      <c r="A44" s="22" t="s">
        <v>33</v>
      </c>
      <c r="B44" s="21" t="s">
        <v>76</v>
      </c>
      <c r="C44" s="23">
        <f>8391.6+8124.4</f>
        <v>16516</v>
      </c>
      <c r="D44" s="23">
        <f>5986.2+11316.6</f>
        <v>17302.8</v>
      </c>
      <c r="E44" s="23">
        <f>8351.5+4318.2</f>
        <v>12669.7</v>
      </c>
    </row>
    <row r="45" spans="1:8" ht="120" customHeight="1" x14ac:dyDescent="0.25">
      <c r="A45" s="22" t="s">
        <v>62</v>
      </c>
      <c r="B45" s="21" t="s">
        <v>73</v>
      </c>
      <c r="C45" s="23">
        <v>138081</v>
      </c>
      <c r="D45" s="23">
        <v>138081</v>
      </c>
      <c r="E45" s="23">
        <v>138586.70000000001</v>
      </c>
    </row>
    <row r="46" spans="1:8" ht="55.5" customHeight="1" x14ac:dyDescent="0.25">
      <c r="A46" s="22" t="s">
        <v>48</v>
      </c>
      <c r="B46" s="21" t="s">
        <v>49</v>
      </c>
      <c r="C46" s="23">
        <v>23625.8</v>
      </c>
      <c r="D46" s="23">
        <v>23625.8</v>
      </c>
      <c r="E46" s="23">
        <v>23622.400000000001</v>
      </c>
    </row>
    <row r="47" spans="1:8" s="12" customFormat="1" ht="23.25" customHeight="1" x14ac:dyDescent="0.25">
      <c r="A47" s="24" t="s">
        <v>34</v>
      </c>
      <c r="B47" s="26" t="s">
        <v>35</v>
      </c>
      <c r="C47" s="33">
        <f>SUM(C48:C49)</f>
        <v>358344.74079000001</v>
      </c>
      <c r="D47" s="33">
        <f>SUM(D48:D49)</f>
        <v>346000</v>
      </c>
      <c r="E47" s="33">
        <f t="shared" ref="E47" si="1">SUM(E48:E49)</f>
        <v>0</v>
      </c>
    </row>
    <row r="48" spans="1:8" s="12" customFormat="1" ht="68.25" customHeight="1" x14ac:dyDescent="0.25">
      <c r="A48" s="22" t="s">
        <v>64</v>
      </c>
      <c r="B48" s="9" t="s">
        <v>77</v>
      </c>
      <c r="C48" s="23">
        <v>5000</v>
      </c>
      <c r="D48" s="23"/>
      <c r="E48" s="23"/>
    </row>
    <row r="49" spans="1:5" ht="47.25" x14ac:dyDescent="0.25">
      <c r="A49" s="22" t="s">
        <v>36</v>
      </c>
      <c r="B49" s="21" t="s">
        <v>37</v>
      </c>
      <c r="C49" s="23">
        <f>700+346000+6644.74079</f>
        <v>353344.74079000001</v>
      </c>
      <c r="D49" s="23">
        <f>346000</f>
        <v>346000</v>
      </c>
      <c r="E49" s="23"/>
    </row>
    <row r="50" spans="1:5" ht="47.25" x14ac:dyDescent="0.25">
      <c r="A50" s="29" t="s">
        <v>80</v>
      </c>
      <c r="B50" s="30" t="s">
        <v>81</v>
      </c>
      <c r="C50" s="33">
        <f>SUM(C51)</f>
        <v>710.4</v>
      </c>
      <c r="D50" s="33">
        <f>SUM(D51)</f>
        <v>910</v>
      </c>
      <c r="E50" s="33">
        <f t="shared" ref="E50" si="2">SUM(E51)</f>
        <v>1010</v>
      </c>
    </row>
    <row r="51" spans="1:5" ht="63" x14ac:dyDescent="0.25">
      <c r="A51" s="27" t="s">
        <v>82</v>
      </c>
      <c r="B51" s="28" t="s">
        <v>83</v>
      </c>
      <c r="C51" s="23">
        <v>710.4</v>
      </c>
      <c r="D51" s="23">
        <v>910</v>
      </c>
      <c r="E51" s="23">
        <v>1010</v>
      </c>
    </row>
    <row r="52" spans="1:5" x14ac:dyDescent="0.25">
      <c r="A52" s="13" t="s">
        <v>38</v>
      </c>
      <c r="B52" s="21"/>
      <c r="C52" s="23">
        <f>C14+C15</f>
        <v>14928942.497890001</v>
      </c>
      <c r="D52" s="11">
        <f>D14+D15</f>
        <v>16061170.03104</v>
      </c>
      <c r="E52" s="11">
        <f>E14+E15</f>
        <v>12143503.371150002</v>
      </c>
    </row>
    <row r="53" spans="1:5" x14ac:dyDescent="0.25">
      <c r="E53" s="18" t="s">
        <v>87</v>
      </c>
    </row>
    <row r="59" spans="1:5" x14ac:dyDescent="0.25">
      <c r="C59" s="42"/>
      <c r="D59" s="34"/>
      <c r="E59" s="34"/>
    </row>
    <row r="60" spans="1:5" x14ac:dyDescent="0.25">
      <c r="C60" s="42"/>
      <c r="D60" s="34"/>
      <c r="E60" s="34"/>
    </row>
    <row r="61" spans="1:5" x14ac:dyDescent="0.25">
      <c r="C61" s="42"/>
      <c r="D61" s="34"/>
      <c r="E61" s="34"/>
    </row>
    <row r="62" spans="1:5" x14ac:dyDescent="0.25">
      <c r="C62" s="42"/>
      <c r="D62" s="34"/>
      <c r="E62" s="34"/>
    </row>
    <row r="63" spans="1:5" x14ac:dyDescent="0.25">
      <c r="C63" s="43"/>
      <c r="D63" s="37"/>
      <c r="E63" s="37"/>
    </row>
  </sheetData>
  <mergeCells count="10">
    <mergeCell ref="A1:E1"/>
    <mergeCell ref="A2:E2"/>
    <mergeCell ref="A3:E3"/>
    <mergeCell ref="B4:E4"/>
    <mergeCell ref="B5:E5"/>
    <mergeCell ref="B6:C6"/>
    <mergeCell ref="A7:E9"/>
    <mergeCell ref="A11:A12"/>
    <mergeCell ref="B11:B12"/>
    <mergeCell ref="C11:E11"/>
  </mergeCells>
  <pageMargins left="1.1811023622047245" right="0.39370078740157483" top="0.39370078740157483" bottom="0.78740157480314965" header="0" footer="0"/>
  <pageSetup paperSize="9" scale="67" fitToHeight="2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2022</vt:lpstr>
      <vt:lpstr>'2022'!Заголовки_для_печати</vt:lpstr>
      <vt:lpstr>'2022'!Область_печати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Linkova_SS</dc:creator>
  <cp:lastModifiedBy>Тихомирова Татьяна Борисовна</cp:lastModifiedBy>
  <cp:lastPrinted>2022-03-03T08:24:23Z</cp:lastPrinted>
  <dcterms:created xsi:type="dcterms:W3CDTF">2019-11-07T11:55:09Z</dcterms:created>
  <dcterms:modified xsi:type="dcterms:W3CDTF">2022-04-19T06:32:17Z</dcterms:modified>
</cp:coreProperties>
</file>